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Results" sheetId="1" r:id="rId1"/>
    <sheet name="Club Trophy" sheetId="2" r:id="rId2"/>
  </sheets>
  <definedNames>
    <definedName name="_xlnm.Print_Area" localSheetId="1">'Club Trophy'!$A$1:$O$61</definedName>
    <definedName name="_xlnm.Print_Area" localSheetId="0">'Results'!$A$1:$V$90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C19" authorId="0">
      <text>
        <r>
          <rPr>
            <b/>
            <sz val="8"/>
            <rFont val="Tahoma"/>
            <family val="0"/>
          </rPr>
          <t xml:space="preserve">Open
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Open
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Open
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Open
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U18</t>
        </r>
      </text>
    </comment>
    <comment ref="C36" authorId="0">
      <text>
        <r>
          <rPr>
            <b/>
            <sz val="8"/>
            <rFont val="Tahoma"/>
            <family val="0"/>
          </rPr>
          <t>U18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Open
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0"/>
          </rPr>
          <t xml:space="preserve">Open
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DNF</t>
        </r>
      </text>
    </comment>
    <comment ref="E27" authorId="0">
      <text>
        <r>
          <rPr>
            <b/>
            <sz val="8"/>
            <rFont val="Tahoma"/>
            <family val="0"/>
          </rPr>
          <t>DNF</t>
        </r>
      </text>
    </comment>
    <comment ref="C34" authorId="0">
      <text>
        <r>
          <rPr>
            <b/>
            <sz val="8"/>
            <rFont val="Tahoma"/>
            <family val="0"/>
          </rPr>
          <t>U18</t>
        </r>
      </text>
    </comment>
    <comment ref="G23" authorId="0">
      <text>
        <r>
          <rPr>
            <b/>
            <sz val="8"/>
            <rFont val="Tahoma"/>
            <family val="0"/>
          </rPr>
          <t>best of 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<sst xmlns="http://schemas.openxmlformats.org/spreadsheetml/2006/main" count="255" uniqueCount="125">
  <si>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</si>
  <si>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</si>
  <si>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</si>
  <si>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</si>
  <si>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</si>
  <si>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</si>
  <si>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</si>
  <si>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</si>
  <si>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Peter Hannaford</t>
  </si>
  <si>
    <t>Total Field</t>
  </si>
  <si>
    <t>Women</t>
  </si>
  <si>
    <t>TEAM RESULTS</t>
  </si>
  <si>
    <t>Points</t>
  </si>
  <si>
    <t>Division 2</t>
  </si>
  <si>
    <t>Total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</si>
  <si>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</si>
  <si>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</si>
  <si>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</si>
  <si>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</si>
  <si>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where T is the total field, and P is your place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</si>
  <si>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</si>
  <si>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</si>
  <si>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</si>
  <si>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</si>
  <si>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</si>
  <si>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</si>
  <si>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Result Dropped</t>
  </si>
  <si>
    <t>If you win you will score 100. If you run midfield you will score 50. If you finish last you will score close to zero.</t>
  </si>
  <si>
    <t xml:space="preserve">Season </t>
  </si>
  <si>
    <t>Clyde Riddoch</t>
  </si>
  <si>
    <t>Michael Young</t>
  </si>
  <si>
    <t>Best 9 of 10</t>
  </si>
  <si>
    <t>Matthew Minney</t>
  </si>
  <si>
    <t>Madeleine Pape</t>
  </si>
  <si>
    <t>You are allowed to drop your worst race, ie. the best 9 out of 10 count towards this prestigious award.</t>
  </si>
  <si>
    <t>WAVERLEY WINTER TROPHY</t>
  </si>
  <si>
    <t>Christopher Knott</t>
  </si>
  <si>
    <t>Division 5</t>
  </si>
  <si>
    <t>Athletics Waverley - 2007 Winter Season Results</t>
  </si>
  <si>
    <t>Athletics Waverley - 2007 Cross Country Points</t>
  </si>
  <si>
    <t>Martin Spiteri</t>
  </si>
  <si>
    <t>Warren Holst</t>
  </si>
  <si>
    <t>Ash Snowden</t>
  </si>
  <si>
    <t>Tony George</t>
  </si>
  <si>
    <t>Jells Park</t>
  </si>
  <si>
    <t>CC Relays</t>
  </si>
  <si>
    <t>Road 15K</t>
  </si>
  <si>
    <t>Road 10K</t>
  </si>
  <si>
    <t>CC 16K</t>
  </si>
  <si>
    <t>Coliban Relay</t>
  </si>
  <si>
    <t>CC 12K</t>
  </si>
  <si>
    <t>Road Relays</t>
  </si>
  <si>
    <t>CC 8K</t>
  </si>
  <si>
    <t>1/2 Mara</t>
  </si>
  <si>
    <t>Relay</t>
  </si>
  <si>
    <t>Latrobe Uni</t>
  </si>
  <si>
    <t>Sandown</t>
  </si>
  <si>
    <t>Geelong</t>
  </si>
  <si>
    <t>Bendigo</t>
  </si>
  <si>
    <t>Bundoora</t>
  </si>
  <si>
    <t>Yarra Bend</t>
  </si>
  <si>
    <t>Burnley</t>
  </si>
  <si>
    <t>Tan</t>
  </si>
  <si>
    <t>No. Races</t>
  </si>
  <si>
    <t>Evan Pearce</t>
  </si>
  <si>
    <t>Ryan Camille</t>
  </si>
  <si>
    <t>No. Runs</t>
  </si>
  <si>
    <t>Vincent Phan</t>
  </si>
  <si>
    <t>Tim Albiston</t>
  </si>
  <si>
    <t>Tim Hassett</t>
  </si>
  <si>
    <t>Marcus Albiston</t>
  </si>
  <si>
    <t>Dylan Cooper</t>
  </si>
  <si>
    <t>Rhys Cook</t>
  </si>
  <si>
    <t>Male Open</t>
  </si>
  <si>
    <t>Male U20</t>
  </si>
  <si>
    <t>Male U18</t>
  </si>
  <si>
    <t>Male U16</t>
  </si>
  <si>
    <t>Male U14</t>
  </si>
  <si>
    <t>Road 5K</t>
  </si>
  <si>
    <t>CC 6K</t>
  </si>
  <si>
    <t>CC 4K</t>
  </si>
  <si>
    <t>Schools CC</t>
  </si>
  <si>
    <t>CC 3K</t>
  </si>
  <si>
    <t>CC 2K</t>
  </si>
  <si>
    <t>Road 3K</t>
  </si>
  <si>
    <t>Ganesha Muthia</t>
  </si>
  <si>
    <t>Sally Atkinson</t>
  </si>
  <si>
    <t>Shamila Muthia</t>
  </si>
  <si>
    <t>Simone Albiston</t>
  </si>
  <si>
    <t>Female Open</t>
  </si>
  <si>
    <t>Uma Muthia</t>
  </si>
  <si>
    <t>Isabelle Hull</t>
  </si>
  <si>
    <t>Anissa Muthia</t>
  </si>
  <si>
    <t>Female U18</t>
  </si>
  <si>
    <t>Female U16</t>
  </si>
  <si>
    <t>Seema Muthia</t>
  </si>
  <si>
    <t>Jess George</t>
  </si>
  <si>
    <t>Road 4K</t>
  </si>
  <si>
    <t>Division 7</t>
  </si>
  <si>
    <t>U18</t>
  </si>
  <si>
    <t>U16</t>
  </si>
  <si>
    <t>DNF</t>
  </si>
  <si>
    <t>Female U14</t>
  </si>
  <si>
    <t>10.34(3K)</t>
  </si>
  <si>
    <t>CC 6K (U20)</t>
  </si>
  <si>
    <t>U20</t>
  </si>
  <si>
    <t>Steven Williams</t>
  </si>
  <si>
    <t>Dist</t>
  </si>
  <si>
    <t>6.5K</t>
  </si>
  <si>
    <t>5.0K</t>
  </si>
  <si>
    <t>8.4K</t>
  </si>
  <si>
    <t>10.0K</t>
  </si>
  <si>
    <t>7.9K</t>
  </si>
  <si>
    <t>Division 3</t>
  </si>
  <si>
    <t>5.5K</t>
  </si>
  <si>
    <t>Schools CC 4K</t>
  </si>
  <si>
    <t>Schools CC 3K</t>
  </si>
  <si>
    <t>Craig Couper</t>
  </si>
  <si>
    <t>Emma Baldwin</t>
  </si>
  <si>
    <t>Tara White</t>
  </si>
  <si>
    <t>Danielle Trowell</t>
  </si>
  <si>
    <t>Stephen Paine</t>
  </si>
  <si>
    <t>=6</t>
  </si>
  <si>
    <t>Andrew Baxter</t>
  </si>
  <si>
    <t>=5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</si>
</sst>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  <numFmt numFmtId="187" formatCode="0\ &quot;U20&quot;"/>
    <numFmt numFmtId="188" formatCode="0\ &quot;U18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ill="1" applyAlignment="1">
      <alignment horizontal="right" wrapText="1"/>
    </xf>
    <xf numFmtId="0" fontId="0" fillId="33" borderId="13" xfId="0" applyFill="1" applyBorder="1" applyAlignment="1">
      <alignment horizontal="right"/>
    </xf>
    <xf numFmtId="183" fontId="0" fillId="33" borderId="0" xfId="0" applyNumberFormat="1" applyFill="1" applyBorder="1" applyAlignment="1">
      <alignment horizontal="right"/>
    </xf>
    <xf numFmtId="183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0" fillId="33" borderId="15" xfId="0" applyNumberFormat="1" applyFill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16" xfId="0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0" fontId="0" fillId="33" borderId="13" xfId="0" applyFont="1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21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0" fillId="33" borderId="22" xfId="0" applyFill="1" applyBorder="1" applyAlignment="1">
      <alignment horizontal="center"/>
    </xf>
    <xf numFmtId="185" fontId="0" fillId="33" borderId="22" xfId="0" applyNumberFormat="1" applyFill="1" applyBorder="1" applyAlignment="1">
      <alignment horizontal="right"/>
    </xf>
    <xf numFmtId="185" fontId="0" fillId="33" borderId="0" xfId="0" applyNumberFormat="1" applyFill="1" applyBorder="1" applyAlignment="1">
      <alignment horizontal="right"/>
    </xf>
    <xf numFmtId="185" fontId="0" fillId="33" borderId="14" xfId="0" applyNumberForma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9" fillId="33" borderId="11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172" fontId="0" fillId="33" borderId="22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19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2" fontId="0" fillId="33" borderId="21" xfId="0" applyNumberFormat="1" applyFont="1" applyFill="1" applyBorder="1" applyAlignment="1">
      <alignment horizontal="right" wrapText="1"/>
    </xf>
    <xf numFmtId="2" fontId="0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2" fontId="0" fillId="34" borderId="22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33" borderId="14" xfId="0" applyNumberFormat="1" applyFill="1" applyBorder="1" applyAlignment="1" quotePrefix="1">
      <alignment horizontal="right"/>
    </xf>
    <xf numFmtId="2" fontId="0" fillId="34" borderId="14" xfId="0" applyNumberFormat="1" applyFill="1" applyBorder="1" applyAlignment="1">
      <alignment/>
    </xf>
    <xf numFmtId="0" fontId="1" fillId="33" borderId="14" xfId="0" applyFont="1" applyFill="1" applyBorder="1" applyAlignment="1" quotePrefix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2" fontId="0" fillId="33" borderId="25" xfId="0" applyNumberFormat="1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1" fontId="0" fillId="33" borderId="26" xfId="0" applyNumberFormat="1" applyFill="1" applyBorder="1" applyAlignment="1">
      <alignment horizontal="center"/>
    </xf>
    <xf numFmtId="0" fontId="0" fillId="33" borderId="27" xfId="0" applyFill="1" applyBorder="1" applyAlignment="1">
      <alignment/>
    </xf>
    <xf numFmtId="2" fontId="0" fillId="33" borderId="28" xfId="0" applyNumberForma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1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2" fontId="0" fillId="33" borderId="31" xfId="0" applyNumberForma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1" fontId="0" fillId="33" borderId="32" xfId="0" applyNumberFormat="1" applyFill="1" applyBorder="1" applyAlignment="1">
      <alignment horizontal="center"/>
    </xf>
    <xf numFmtId="174" fontId="0" fillId="33" borderId="26" xfId="0" applyNumberFormat="1" applyFill="1" applyBorder="1" applyAlignment="1">
      <alignment horizontal="right"/>
    </xf>
    <xf numFmtId="3" fontId="0" fillId="33" borderId="29" xfId="0" applyNumberForma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3" fontId="0" fillId="33" borderId="32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0"/>
  <sheetViews>
    <sheetView tabSelected="1" view="pageBreakPreview" zoomScale="60" zoomScaleNormal="60" zoomScalePageLayoutView="0" workbookViewId="0" topLeftCell="A1">
      <pane xSplit="1" topLeftCell="B1" activePane="topRight" state="frozen"/>
      <selection pane="topLeft" activeCell="V3" sqref="V3"/>
      <selection pane="topRight" activeCell="K56" sqref="K56"/>
    </sheetView>
  </sheetViews>
  <sheetFormatPr defaultColWidth="9.140625" defaultRowHeight="12.75"/>
  <cols>
    <col min="1" max="1" width="20.00390625" style="7" customWidth="1"/>
    <col min="2" max="2" width="11.00390625" style="2" customWidth="1"/>
    <col min="3" max="3" width="9.8515625" style="3" customWidth="1"/>
    <col min="4" max="4" width="12.8515625" style="4" customWidth="1"/>
    <col min="5" max="5" width="9.140625" style="5" customWidth="1"/>
    <col min="6" max="6" width="9.8515625" style="4" customWidth="1"/>
    <col min="7" max="7" width="9.140625" style="5" customWidth="1"/>
    <col min="8" max="8" width="11.00390625" style="4" customWidth="1"/>
    <col min="9" max="9" width="9.140625" style="5" customWidth="1"/>
    <col min="10" max="10" width="10.421875" style="4" customWidth="1"/>
    <col min="11" max="11" width="9.140625" style="5" customWidth="1"/>
    <col min="12" max="12" width="11.57421875" style="5" customWidth="1"/>
    <col min="13" max="13" width="10.140625" style="5" customWidth="1"/>
    <col min="14" max="14" width="10.7109375" style="2" customWidth="1"/>
    <col min="15" max="15" width="9.140625" style="5" customWidth="1"/>
    <col min="16" max="16" width="11.7109375" style="4" customWidth="1"/>
    <col min="17" max="17" width="9.140625" style="5" customWidth="1"/>
    <col min="18" max="18" width="9.140625" style="4" customWidth="1"/>
    <col min="19" max="19" width="9.140625" style="5" customWidth="1"/>
    <col min="20" max="20" width="9.140625" style="4" customWidth="1"/>
    <col min="21" max="21" width="9.140625" style="5" customWidth="1"/>
    <col min="22" max="22" width="12.57421875" style="6" customWidth="1"/>
    <col min="23" max="29" width="9.140625" style="6" customWidth="1"/>
    <col min="30" max="30" width="10.28125" style="7" customWidth="1"/>
    <col min="31" max="31" width="9.140625" style="7" customWidth="1"/>
    <col min="32" max="32" width="9.57421875" style="7" customWidth="1"/>
    <col min="33" max="33" width="10.28125" style="7" customWidth="1"/>
    <col min="34" max="34" width="10.00390625" style="7" customWidth="1"/>
    <col min="35" max="36" width="9.140625" style="7" customWidth="1"/>
    <col min="37" max="37" width="11.28125" style="7" customWidth="1"/>
    <col min="38" max="16384" width="9.140625" style="7" customWidth="1"/>
  </cols>
  <sheetData>
    <row r="1" ht="30">
      <c r="A1" s="1" t="s">
        <v>38</v>
      </c>
    </row>
    <row r="2" ht="17.25" customHeight="1">
      <c r="A2" s="8"/>
    </row>
    <row r="3" spans="1:39" s="17" customFormat="1" ht="18">
      <c r="A3" s="9"/>
      <c r="B3" s="10" t="s">
        <v>44</v>
      </c>
      <c r="C3" s="11"/>
      <c r="D3" s="10" t="s">
        <v>55</v>
      </c>
      <c r="E3" s="11"/>
      <c r="F3" s="10" t="s">
        <v>56</v>
      </c>
      <c r="G3" s="11"/>
      <c r="H3" s="12" t="s">
        <v>57</v>
      </c>
      <c r="I3" s="13"/>
      <c r="J3" s="10" t="s">
        <v>58</v>
      </c>
      <c r="K3" s="11"/>
      <c r="L3" s="10" t="s">
        <v>59</v>
      </c>
      <c r="M3" s="13"/>
      <c r="N3" s="10" t="s">
        <v>56</v>
      </c>
      <c r="O3" s="13"/>
      <c r="P3" s="10" t="s">
        <v>60</v>
      </c>
      <c r="Q3" s="13"/>
      <c r="R3" s="14" t="s">
        <v>61</v>
      </c>
      <c r="S3" s="11"/>
      <c r="T3" s="14" t="s">
        <v>62</v>
      </c>
      <c r="U3" s="11"/>
      <c r="V3" s="15" t="s">
        <v>66</v>
      </c>
      <c r="W3" s="16"/>
      <c r="X3" s="16"/>
      <c r="Y3" s="16"/>
      <c r="Z3" s="16"/>
      <c r="AA3" s="16"/>
      <c r="AB3" s="16"/>
      <c r="AC3" s="16"/>
      <c r="AD3" s="7"/>
      <c r="AE3" s="7"/>
      <c r="AF3" s="7"/>
      <c r="AG3" s="7"/>
      <c r="AH3" s="7"/>
      <c r="AI3" s="7"/>
      <c r="AJ3" s="7"/>
      <c r="AK3" s="7"/>
      <c r="AM3" s="7"/>
    </row>
    <row r="4" spans="1:39" s="3" customFormat="1" ht="12.75">
      <c r="A4" s="18"/>
      <c r="B4" s="19">
        <v>39200</v>
      </c>
      <c r="C4" s="20"/>
      <c r="D4" s="19">
        <v>39215</v>
      </c>
      <c r="E4" s="20"/>
      <c r="F4" s="19">
        <v>39228</v>
      </c>
      <c r="G4" s="20"/>
      <c r="H4" s="19">
        <v>39256</v>
      </c>
      <c r="I4" s="20"/>
      <c r="J4" s="19">
        <v>39270</v>
      </c>
      <c r="K4" s="20"/>
      <c r="L4" s="19">
        <v>39284</v>
      </c>
      <c r="M4" s="20"/>
      <c r="N4" s="19">
        <v>39298</v>
      </c>
      <c r="O4" s="20"/>
      <c r="P4" s="19">
        <v>39312</v>
      </c>
      <c r="Q4" s="20"/>
      <c r="R4" s="19">
        <v>39334</v>
      </c>
      <c r="S4" s="21"/>
      <c r="T4" s="19">
        <v>39347</v>
      </c>
      <c r="U4" s="21"/>
      <c r="V4" s="22"/>
      <c r="W4" s="5"/>
      <c r="X4" s="5"/>
      <c r="Y4" s="5"/>
      <c r="Z4" s="5"/>
      <c r="AA4" s="5"/>
      <c r="AB4" s="5"/>
      <c r="AC4" s="5"/>
      <c r="AD4" s="7"/>
      <c r="AE4" s="7"/>
      <c r="AF4" s="7"/>
      <c r="AG4" s="7"/>
      <c r="AH4" s="7"/>
      <c r="AI4" s="7"/>
      <c r="AJ4" s="7"/>
      <c r="AK4" s="7"/>
      <c r="AM4" s="7"/>
    </row>
    <row r="5" spans="1:39" s="3" customFormat="1" ht="12.75">
      <c r="A5" s="33"/>
      <c r="B5" s="34" t="s">
        <v>0</v>
      </c>
      <c r="C5" s="35" t="s">
        <v>1</v>
      </c>
      <c r="D5" s="34" t="s">
        <v>0</v>
      </c>
      <c r="E5" s="35" t="s">
        <v>1</v>
      </c>
      <c r="F5" s="34" t="s">
        <v>0</v>
      </c>
      <c r="G5" s="35" t="s">
        <v>1</v>
      </c>
      <c r="H5" s="34" t="s">
        <v>0</v>
      </c>
      <c r="I5" s="35" t="s">
        <v>1</v>
      </c>
      <c r="J5" s="34" t="s">
        <v>0</v>
      </c>
      <c r="K5" s="35" t="s">
        <v>107</v>
      </c>
      <c r="L5" s="34" t="s">
        <v>0</v>
      </c>
      <c r="M5" s="35" t="s">
        <v>1</v>
      </c>
      <c r="N5" s="34" t="s">
        <v>0</v>
      </c>
      <c r="O5" s="35" t="s">
        <v>1</v>
      </c>
      <c r="P5" s="34" t="s">
        <v>0</v>
      </c>
      <c r="Q5" s="35" t="s">
        <v>1</v>
      </c>
      <c r="R5" s="34" t="s">
        <v>0</v>
      </c>
      <c r="S5" s="35" t="s">
        <v>1</v>
      </c>
      <c r="T5" s="34" t="s">
        <v>0</v>
      </c>
      <c r="U5" s="35" t="s">
        <v>1</v>
      </c>
      <c r="V5" s="36"/>
      <c r="W5" s="5"/>
      <c r="X5" s="5"/>
      <c r="Y5" s="5"/>
      <c r="Z5" s="5"/>
      <c r="AA5" s="5"/>
      <c r="AB5" s="5"/>
      <c r="AC5" s="5"/>
      <c r="AD5" s="7"/>
      <c r="AE5" s="7"/>
      <c r="AF5" s="7"/>
      <c r="AG5" s="7"/>
      <c r="AH5" s="7"/>
      <c r="AI5" s="7"/>
      <c r="AJ5" s="7"/>
      <c r="AK5" s="7"/>
      <c r="AM5" s="7"/>
    </row>
    <row r="6" spans="1:26" ht="12.75">
      <c r="A6" s="37" t="s">
        <v>73</v>
      </c>
      <c r="B6" s="84" t="s">
        <v>45</v>
      </c>
      <c r="C6" s="21"/>
      <c r="D6" s="84" t="s">
        <v>46</v>
      </c>
      <c r="E6" s="21"/>
      <c r="F6" s="84" t="s">
        <v>47</v>
      </c>
      <c r="G6" s="21"/>
      <c r="H6" s="84" t="s">
        <v>48</v>
      </c>
      <c r="I6" s="21"/>
      <c r="J6" s="84" t="s">
        <v>49</v>
      </c>
      <c r="K6" s="21"/>
      <c r="L6" s="84" t="s">
        <v>50</v>
      </c>
      <c r="M6" s="21"/>
      <c r="N6" s="84" t="s">
        <v>51</v>
      </c>
      <c r="O6" s="21"/>
      <c r="P6" s="84" t="s">
        <v>52</v>
      </c>
      <c r="Q6" s="21"/>
      <c r="R6" s="84" t="s">
        <v>53</v>
      </c>
      <c r="S6" s="21"/>
      <c r="T6" s="84" t="s">
        <v>54</v>
      </c>
      <c r="U6" s="21"/>
      <c r="V6" s="22"/>
      <c r="X6" s="5"/>
      <c r="Y6" s="5"/>
      <c r="Z6" s="5"/>
    </row>
    <row r="7" spans="1:26" ht="12.75">
      <c r="A7" s="102" t="s">
        <v>4</v>
      </c>
      <c r="B7" s="103">
        <v>19.33</v>
      </c>
      <c r="C7" s="104">
        <v>43</v>
      </c>
      <c r="D7" s="103">
        <v>49.27</v>
      </c>
      <c r="E7" s="104">
        <v>8</v>
      </c>
      <c r="F7" s="103"/>
      <c r="G7" s="104"/>
      <c r="H7" s="103">
        <v>53.51</v>
      </c>
      <c r="I7" s="104">
        <v>8</v>
      </c>
      <c r="J7" s="103">
        <v>34</v>
      </c>
      <c r="K7" s="104" t="s">
        <v>111</v>
      </c>
      <c r="L7" s="103">
        <v>37.43</v>
      </c>
      <c r="M7" s="104">
        <v>16</v>
      </c>
      <c r="N7" s="103">
        <v>19.48</v>
      </c>
      <c r="O7" s="104">
        <v>37</v>
      </c>
      <c r="P7" s="103"/>
      <c r="Q7" s="104"/>
      <c r="R7" s="103">
        <v>71.03</v>
      </c>
      <c r="S7" s="104">
        <v>10</v>
      </c>
      <c r="T7" s="103">
        <v>11.55</v>
      </c>
      <c r="U7" s="104">
        <v>27</v>
      </c>
      <c r="V7" s="105">
        <f aca="true" t="shared" si="0" ref="V7:V22">COUNT(B7:U7)/2</f>
        <v>7.5</v>
      </c>
      <c r="X7" s="5"/>
      <c r="Y7" s="5"/>
      <c r="Z7" s="5"/>
    </row>
    <row r="8" spans="1:26" ht="12.75">
      <c r="A8" s="106" t="s">
        <v>106</v>
      </c>
      <c r="B8" s="107">
        <v>20.11</v>
      </c>
      <c r="C8" s="108">
        <v>71</v>
      </c>
      <c r="D8" s="107"/>
      <c r="E8" s="108"/>
      <c r="F8" s="107"/>
      <c r="G8" s="108"/>
      <c r="H8" s="107">
        <v>58.49</v>
      </c>
      <c r="I8" s="108">
        <v>47</v>
      </c>
      <c r="J8" s="107">
        <v>28.29</v>
      </c>
      <c r="K8" s="108" t="s">
        <v>110</v>
      </c>
      <c r="L8" s="107">
        <v>40.36</v>
      </c>
      <c r="M8" s="108">
        <v>47</v>
      </c>
      <c r="N8" s="107">
        <v>20.28</v>
      </c>
      <c r="O8" s="108">
        <v>64</v>
      </c>
      <c r="P8" s="107">
        <v>27.25</v>
      </c>
      <c r="Q8" s="108">
        <v>41</v>
      </c>
      <c r="R8" s="107">
        <v>73.43</v>
      </c>
      <c r="S8" s="108">
        <v>24</v>
      </c>
      <c r="T8" s="107">
        <v>12.07</v>
      </c>
      <c r="U8" s="108">
        <v>43</v>
      </c>
      <c r="V8" s="109">
        <f t="shared" si="0"/>
        <v>7.5</v>
      </c>
      <c r="X8" s="5"/>
      <c r="Y8" s="5"/>
      <c r="Z8" s="5"/>
    </row>
    <row r="9" spans="1:26" ht="12.75">
      <c r="A9" s="106" t="s">
        <v>30</v>
      </c>
      <c r="B9" s="107">
        <v>20.44</v>
      </c>
      <c r="C9" s="108">
        <v>90</v>
      </c>
      <c r="D9" s="107">
        <v>57.08</v>
      </c>
      <c r="E9" s="108">
        <v>98</v>
      </c>
      <c r="F9" s="107">
        <v>35.37</v>
      </c>
      <c r="G9" s="108">
        <v>106</v>
      </c>
      <c r="H9" s="107">
        <v>61.43</v>
      </c>
      <c r="I9" s="108">
        <v>89</v>
      </c>
      <c r="J9" s="107">
        <v>24.43</v>
      </c>
      <c r="K9" s="108" t="s">
        <v>108</v>
      </c>
      <c r="L9" s="107">
        <v>43.09</v>
      </c>
      <c r="M9" s="108">
        <v>100</v>
      </c>
      <c r="N9" s="107">
        <v>21.23</v>
      </c>
      <c r="O9" s="108">
        <v>114</v>
      </c>
      <c r="P9" s="107"/>
      <c r="Q9" s="108"/>
      <c r="R9" s="107">
        <v>83.52</v>
      </c>
      <c r="S9" s="108">
        <v>122</v>
      </c>
      <c r="T9" s="107">
        <v>12.53</v>
      </c>
      <c r="U9" s="108">
        <v>119</v>
      </c>
      <c r="V9" s="109">
        <f t="shared" si="0"/>
        <v>8.5</v>
      </c>
      <c r="X9" s="5"/>
      <c r="Y9" s="5"/>
      <c r="Z9" s="5"/>
    </row>
    <row r="10" spans="1:26" ht="12.75">
      <c r="A10" s="106" t="s">
        <v>40</v>
      </c>
      <c r="B10" s="107">
        <v>21.19</v>
      </c>
      <c r="C10" s="108">
        <v>136</v>
      </c>
      <c r="D10" s="107">
        <v>55.32</v>
      </c>
      <c r="E10" s="108">
        <v>72</v>
      </c>
      <c r="F10" s="107">
        <v>35.01</v>
      </c>
      <c r="G10" s="108">
        <v>91</v>
      </c>
      <c r="H10" s="107">
        <v>60.36</v>
      </c>
      <c r="I10" s="108">
        <v>70</v>
      </c>
      <c r="J10" s="107"/>
      <c r="K10" s="108"/>
      <c r="L10" s="107">
        <v>42</v>
      </c>
      <c r="M10" s="108">
        <v>82</v>
      </c>
      <c r="N10" s="107">
        <v>21.5</v>
      </c>
      <c r="O10" s="108">
        <v>140</v>
      </c>
      <c r="P10" s="107">
        <v>28.44</v>
      </c>
      <c r="Q10" s="108">
        <v>82</v>
      </c>
      <c r="R10" s="107">
        <v>79.41</v>
      </c>
      <c r="S10" s="108">
        <v>66</v>
      </c>
      <c r="T10" s="107">
        <v>12.42</v>
      </c>
      <c r="U10" s="108">
        <v>93</v>
      </c>
      <c r="V10" s="109">
        <f t="shared" si="0"/>
        <v>9</v>
      </c>
      <c r="X10" s="5"/>
      <c r="Y10" s="5"/>
      <c r="Z10" s="5"/>
    </row>
    <row r="11" spans="1:26" ht="12.75">
      <c r="A11" s="106" t="s">
        <v>5</v>
      </c>
      <c r="B11" s="107">
        <v>21.39</v>
      </c>
      <c r="C11" s="108">
        <v>156</v>
      </c>
      <c r="D11" s="107">
        <v>55.5</v>
      </c>
      <c r="E11" s="108">
        <v>75</v>
      </c>
      <c r="F11" s="107">
        <v>35.03</v>
      </c>
      <c r="G11" s="108">
        <v>92</v>
      </c>
      <c r="H11" s="107">
        <v>61.12</v>
      </c>
      <c r="I11" s="108">
        <v>78</v>
      </c>
      <c r="J11" s="107">
        <v>28.28</v>
      </c>
      <c r="K11" s="108" t="s">
        <v>112</v>
      </c>
      <c r="L11" s="107">
        <v>43.31</v>
      </c>
      <c r="M11" s="108">
        <v>108</v>
      </c>
      <c r="N11" s="107">
        <v>24.3</v>
      </c>
      <c r="O11" s="108">
        <v>315</v>
      </c>
      <c r="P11" s="107">
        <v>30.22</v>
      </c>
      <c r="Q11" s="108">
        <v>130</v>
      </c>
      <c r="R11" s="107"/>
      <c r="S11" s="108"/>
      <c r="T11" s="107">
        <v>14.34</v>
      </c>
      <c r="U11" s="108">
        <v>308</v>
      </c>
      <c r="V11" s="109">
        <f t="shared" si="0"/>
        <v>8.5</v>
      </c>
      <c r="X11" s="5"/>
      <c r="Y11" s="5"/>
      <c r="Z11" s="5"/>
    </row>
    <row r="12" spans="1:26" ht="12.75">
      <c r="A12" s="106" t="s">
        <v>36</v>
      </c>
      <c r="B12" s="107">
        <v>22.16</v>
      </c>
      <c r="C12" s="108">
        <v>200</v>
      </c>
      <c r="D12" s="107">
        <v>57.19</v>
      </c>
      <c r="E12" s="108">
        <v>106</v>
      </c>
      <c r="F12" s="107"/>
      <c r="G12" s="108"/>
      <c r="H12" s="107"/>
      <c r="I12" s="108"/>
      <c r="J12" s="107">
        <v>19.06</v>
      </c>
      <c r="K12" s="108" t="s">
        <v>109</v>
      </c>
      <c r="L12" s="107">
        <v>43.16</v>
      </c>
      <c r="M12" s="108">
        <v>103</v>
      </c>
      <c r="N12" s="107">
        <v>22.34</v>
      </c>
      <c r="O12" s="108">
        <v>190</v>
      </c>
      <c r="P12" s="107">
        <v>30.4</v>
      </c>
      <c r="Q12" s="108">
        <v>143</v>
      </c>
      <c r="R12" s="107">
        <v>85.31</v>
      </c>
      <c r="S12" s="108">
        <v>133</v>
      </c>
      <c r="T12" s="107">
        <v>13.22</v>
      </c>
      <c r="U12" s="108">
        <v>172</v>
      </c>
      <c r="V12" s="109">
        <f t="shared" si="0"/>
        <v>7.5</v>
      </c>
      <c r="X12" s="5"/>
      <c r="Y12" s="5"/>
      <c r="Z12" s="5"/>
    </row>
    <row r="13" spans="1:26" ht="12.75">
      <c r="A13" s="106" t="s">
        <v>41</v>
      </c>
      <c r="B13" s="107">
        <v>22.37</v>
      </c>
      <c r="C13" s="108">
        <v>223</v>
      </c>
      <c r="D13" s="107">
        <v>61.13</v>
      </c>
      <c r="E13" s="108">
        <v>162</v>
      </c>
      <c r="F13" s="107">
        <v>39.14</v>
      </c>
      <c r="G13" s="108">
        <v>219</v>
      </c>
      <c r="H13" s="107">
        <v>69.28</v>
      </c>
      <c r="I13" s="108">
        <v>202</v>
      </c>
      <c r="J13" s="107">
        <v>31.54</v>
      </c>
      <c r="K13" s="108" t="s">
        <v>110</v>
      </c>
      <c r="L13" s="107">
        <v>48.1</v>
      </c>
      <c r="M13" s="108">
        <v>214</v>
      </c>
      <c r="N13" s="107">
        <v>23.34</v>
      </c>
      <c r="O13" s="108">
        <v>257</v>
      </c>
      <c r="P13" s="107">
        <v>32.15</v>
      </c>
      <c r="Q13" s="108">
        <v>197</v>
      </c>
      <c r="R13" s="107"/>
      <c r="S13" s="108"/>
      <c r="T13" s="107">
        <v>14.59</v>
      </c>
      <c r="U13" s="108">
        <v>337</v>
      </c>
      <c r="V13" s="109">
        <f t="shared" si="0"/>
        <v>8.5</v>
      </c>
      <c r="X13" s="5"/>
      <c r="Y13" s="5"/>
      <c r="Z13" s="5"/>
    </row>
    <row r="14" spans="1:26" ht="12.75">
      <c r="A14" s="106" t="s">
        <v>42</v>
      </c>
      <c r="B14" s="107">
        <v>22.37</v>
      </c>
      <c r="C14" s="108">
        <v>223</v>
      </c>
      <c r="D14" s="107"/>
      <c r="E14" s="108"/>
      <c r="F14" s="107">
        <v>38.07</v>
      </c>
      <c r="G14" s="108">
        <v>184</v>
      </c>
      <c r="H14" s="107"/>
      <c r="I14" s="108"/>
      <c r="J14" s="107">
        <v>17.49</v>
      </c>
      <c r="K14" s="108" t="s">
        <v>114</v>
      </c>
      <c r="L14" s="107">
        <v>46.19</v>
      </c>
      <c r="M14" s="108">
        <v>177</v>
      </c>
      <c r="N14" s="107">
        <v>22.43</v>
      </c>
      <c r="O14" s="108">
        <v>203</v>
      </c>
      <c r="P14" s="107">
        <v>31.28</v>
      </c>
      <c r="Q14" s="108">
        <v>171</v>
      </c>
      <c r="R14" s="107">
        <v>87.06</v>
      </c>
      <c r="S14" s="108">
        <v>150</v>
      </c>
      <c r="T14" s="107">
        <v>13.22</v>
      </c>
      <c r="U14" s="108">
        <v>172</v>
      </c>
      <c r="V14" s="109">
        <f t="shared" si="0"/>
        <v>7.5</v>
      </c>
      <c r="X14" s="5"/>
      <c r="Y14" s="5"/>
      <c r="Z14" s="5"/>
    </row>
    <row r="15" spans="1:26" ht="12.75">
      <c r="A15" s="106" t="s">
        <v>7</v>
      </c>
      <c r="B15" s="107">
        <v>25.01</v>
      </c>
      <c r="C15" s="108">
        <v>353</v>
      </c>
      <c r="D15" s="107">
        <v>63.2</v>
      </c>
      <c r="E15" s="108">
        <v>196</v>
      </c>
      <c r="F15" s="107">
        <v>40.23</v>
      </c>
      <c r="G15" s="108">
        <v>259</v>
      </c>
      <c r="H15" s="107">
        <v>65.09</v>
      </c>
      <c r="I15" s="108">
        <v>149</v>
      </c>
      <c r="J15" s="107"/>
      <c r="K15" s="108"/>
      <c r="L15" s="107">
        <v>46.05</v>
      </c>
      <c r="M15" s="108">
        <v>171</v>
      </c>
      <c r="N15" s="107"/>
      <c r="O15" s="108"/>
      <c r="P15" s="107">
        <v>32.55</v>
      </c>
      <c r="Q15" s="108">
        <v>223</v>
      </c>
      <c r="R15" s="107">
        <v>82.38</v>
      </c>
      <c r="S15" s="108">
        <v>103</v>
      </c>
      <c r="T15" s="107"/>
      <c r="U15" s="108"/>
      <c r="V15" s="109">
        <f t="shared" si="0"/>
        <v>7</v>
      </c>
      <c r="X15" s="5"/>
      <c r="Y15" s="5"/>
      <c r="Z15" s="5"/>
    </row>
    <row r="16" spans="1:26" ht="12.75">
      <c r="A16" s="106" t="s">
        <v>43</v>
      </c>
      <c r="B16" s="107">
        <v>25.46</v>
      </c>
      <c r="C16" s="108">
        <v>377</v>
      </c>
      <c r="D16" s="107">
        <v>66.25</v>
      </c>
      <c r="E16" s="108">
        <v>236</v>
      </c>
      <c r="F16" s="107">
        <v>42.08</v>
      </c>
      <c r="G16" s="108">
        <v>305</v>
      </c>
      <c r="H16" s="107">
        <v>69.43</v>
      </c>
      <c r="I16" s="108">
        <v>205</v>
      </c>
      <c r="J16" s="107">
        <v>35.13</v>
      </c>
      <c r="K16" s="108" t="s">
        <v>112</v>
      </c>
      <c r="L16" s="107">
        <v>47.41</v>
      </c>
      <c r="M16" s="108">
        <v>201</v>
      </c>
      <c r="N16" s="107">
        <v>23.45</v>
      </c>
      <c r="O16" s="108">
        <v>269</v>
      </c>
      <c r="P16" s="107">
        <v>33</v>
      </c>
      <c r="Q16" s="108">
        <v>227</v>
      </c>
      <c r="R16" s="107"/>
      <c r="S16" s="108"/>
      <c r="T16" s="107">
        <v>14.24</v>
      </c>
      <c r="U16" s="108">
        <v>289</v>
      </c>
      <c r="V16" s="109">
        <f t="shared" si="0"/>
        <v>8.5</v>
      </c>
      <c r="X16" s="5"/>
      <c r="Y16" s="5"/>
      <c r="Z16" s="5"/>
    </row>
    <row r="17" spans="1:26" ht="12.75">
      <c r="A17" s="106" t="s">
        <v>6</v>
      </c>
      <c r="B17" s="107">
        <v>26.24</v>
      </c>
      <c r="C17" s="108">
        <v>390</v>
      </c>
      <c r="D17" s="107">
        <v>69.46</v>
      </c>
      <c r="E17" s="108">
        <v>258</v>
      </c>
      <c r="F17" s="107">
        <v>43.13</v>
      </c>
      <c r="G17" s="108">
        <v>318</v>
      </c>
      <c r="H17" s="107">
        <v>77.23</v>
      </c>
      <c r="I17" s="108">
        <v>258</v>
      </c>
      <c r="J17" s="107">
        <v>29.08</v>
      </c>
      <c r="K17" s="108" t="s">
        <v>108</v>
      </c>
      <c r="L17" s="107">
        <v>55.2</v>
      </c>
      <c r="M17" s="108">
        <v>289</v>
      </c>
      <c r="N17" s="107">
        <v>26.28</v>
      </c>
      <c r="O17" s="108">
        <v>381</v>
      </c>
      <c r="P17" s="107"/>
      <c r="Q17" s="108"/>
      <c r="R17" s="107"/>
      <c r="S17" s="108"/>
      <c r="T17" s="107"/>
      <c r="U17" s="108"/>
      <c r="V17" s="109">
        <f t="shared" si="0"/>
        <v>6.5</v>
      </c>
      <c r="X17" s="5"/>
      <c r="Y17" s="5"/>
      <c r="Z17" s="5"/>
    </row>
    <row r="18" spans="1:22" ht="12.75">
      <c r="A18" s="106" t="s">
        <v>121</v>
      </c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07">
        <v>31.14</v>
      </c>
      <c r="Q18" s="108">
        <v>163</v>
      </c>
      <c r="R18" s="107"/>
      <c r="S18" s="108"/>
      <c r="T18" s="107">
        <v>12.42</v>
      </c>
      <c r="U18" s="108">
        <v>93</v>
      </c>
      <c r="V18" s="109">
        <f t="shared" si="0"/>
        <v>2</v>
      </c>
    </row>
    <row r="19" spans="1:22" ht="12.75">
      <c r="A19" s="106" t="s">
        <v>117</v>
      </c>
      <c r="B19" s="107"/>
      <c r="C19" s="108"/>
      <c r="D19" s="107"/>
      <c r="E19" s="108"/>
      <c r="F19" s="107"/>
      <c r="G19" s="108"/>
      <c r="H19" s="107"/>
      <c r="I19" s="108"/>
      <c r="J19" s="107"/>
      <c r="K19" s="108"/>
      <c r="L19" s="107"/>
      <c r="M19" s="108"/>
      <c r="N19" s="107">
        <v>24.39</v>
      </c>
      <c r="O19" s="108">
        <v>321</v>
      </c>
      <c r="P19" s="107"/>
      <c r="Q19" s="108"/>
      <c r="R19" s="107"/>
      <c r="S19" s="108"/>
      <c r="T19" s="107">
        <v>15.24</v>
      </c>
      <c r="U19" s="108">
        <v>363</v>
      </c>
      <c r="V19" s="109">
        <f t="shared" si="0"/>
        <v>2</v>
      </c>
    </row>
    <row r="20" spans="1:22" ht="12.75">
      <c r="A20" s="106" t="s">
        <v>8</v>
      </c>
      <c r="B20" s="107"/>
      <c r="C20" s="108"/>
      <c r="D20" s="107"/>
      <c r="E20" s="108"/>
      <c r="F20" s="107"/>
      <c r="G20" s="108"/>
      <c r="H20" s="107"/>
      <c r="I20" s="108"/>
      <c r="J20" s="107"/>
      <c r="K20" s="108"/>
      <c r="L20" s="107"/>
      <c r="M20" s="108"/>
      <c r="N20" s="107">
        <v>30.45</v>
      </c>
      <c r="O20" s="108">
        <v>445</v>
      </c>
      <c r="P20" s="107"/>
      <c r="Q20" s="108"/>
      <c r="R20" s="107"/>
      <c r="S20" s="108"/>
      <c r="T20" s="107"/>
      <c r="U20" s="108"/>
      <c r="V20" s="109">
        <f t="shared" si="0"/>
        <v>1</v>
      </c>
    </row>
    <row r="21" spans="1:22" ht="12.75">
      <c r="A21" s="106" t="s">
        <v>123</v>
      </c>
      <c r="B21" s="107"/>
      <c r="C21" s="108"/>
      <c r="D21" s="107"/>
      <c r="E21" s="108"/>
      <c r="F21" s="107"/>
      <c r="G21" s="108"/>
      <c r="H21" s="107"/>
      <c r="I21" s="108"/>
      <c r="J21" s="107"/>
      <c r="K21" s="108"/>
      <c r="L21" s="107"/>
      <c r="M21" s="108"/>
      <c r="N21" s="107"/>
      <c r="O21" s="108"/>
      <c r="P21" s="107"/>
      <c r="Q21" s="108"/>
      <c r="R21" s="107"/>
      <c r="S21" s="108"/>
      <c r="T21" s="107">
        <v>14.13</v>
      </c>
      <c r="U21" s="108">
        <v>270</v>
      </c>
      <c r="V21" s="109">
        <f>COUNT(B21:U21)/2</f>
        <v>1</v>
      </c>
    </row>
    <row r="22" spans="1:22" ht="12.75">
      <c r="A22" s="110" t="s">
        <v>29</v>
      </c>
      <c r="B22" s="111"/>
      <c r="C22" s="112"/>
      <c r="D22" s="111"/>
      <c r="E22" s="112"/>
      <c r="F22" s="111"/>
      <c r="G22" s="112"/>
      <c r="H22" s="111"/>
      <c r="I22" s="112"/>
      <c r="J22" s="111"/>
      <c r="K22" s="112"/>
      <c r="L22" s="111"/>
      <c r="M22" s="112"/>
      <c r="N22" s="111">
        <v>29.59</v>
      </c>
      <c r="O22" s="112">
        <v>440</v>
      </c>
      <c r="P22" s="111">
        <v>39.33</v>
      </c>
      <c r="Q22" s="112">
        <v>333</v>
      </c>
      <c r="R22" s="111"/>
      <c r="S22" s="112"/>
      <c r="T22" s="111">
        <v>16.16</v>
      </c>
      <c r="U22" s="112">
        <v>404</v>
      </c>
      <c r="V22" s="113">
        <f t="shared" si="0"/>
        <v>3</v>
      </c>
    </row>
    <row r="23" spans="1:29" ht="12.75">
      <c r="A23" s="26" t="s">
        <v>9</v>
      </c>
      <c r="B23" s="89"/>
      <c r="C23" s="90">
        <v>467</v>
      </c>
      <c r="D23" s="23"/>
      <c r="E23" s="90">
        <v>316</v>
      </c>
      <c r="F23" s="23"/>
      <c r="G23" s="90">
        <v>398</v>
      </c>
      <c r="H23" s="23"/>
      <c r="I23" s="90">
        <v>307</v>
      </c>
      <c r="J23" s="23"/>
      <c r="K23" s="90"/>
      <c r="L23" s="89"/>
      <c r="M23" s="90">
        <v>334</v>
      </c>
      <c r="N23" s="89"/>
      <c r="O23" s="90">
        <v>465</v>
      </c>
      <c r="P23" s="23"/>
      <c r="Q23" s="90">
        <v>360</v>
      </c>
      <c r="R23" s="23"/>
      <c r="S23" s="90">
        <v>267</v>
      </c>
      <c r="T23" s="23"/>
      <c r="U23" s="90">
        <v>475</v>
      </c>
      <c r="V23" s="27"/>
      <c r="W23" s="28"/>
      <c r="X23" s="28"/>
      <c r="Y23" s="28"/>
      <c r="Z23" s="28"/>
      <c r="AA23" s="28"/>
      <c r="AB23" s="28"/>
      <c r="AC23" s="28"/>
    </row>
    <row r="24" spans="1:22" ht="12.75">
      <c r="A24" s="24"/>
      <c r="B24" s="4"/>
      <c r="C24" s="21"/>
      <c r="E24" s="21"/>
      <c r="G24" s="21"/>
      <c r="I24" s="21"/>
      <c r="K24" s="21"/>
      <c r="L24" s="4"/>
      <c r="M24" s="21"/>
      <c r="N24" s="4"/>
      <c r="O24" s="21"/>
      <c r="Q24" s="21"/>
      <c r="S24" s="21"/>
      <c r="U24" s="21"/>
      <c r="V24" s="25"/>
    </row>
    <row r="25" spans="1:22" ht="12.75">
      <c r="A25" s="37" t="s">
        <v>74</v>
      </c>
      <c r="B25" s="84" t="s">
        <v>45</v>
      </c>
      <c r="C25" s="21"/>
      <c r="D25" s="84" t="s">
        <v>78</v>
      </c>
      <c r="E25" s="21"/>
      <c r="F25" s="84" t="s">
        <v>47</v>
      </c>
      <c r="G25" s="21"/>
      <c r="H25" s="84" t="s">
        <v>79</v>
      </c>
      <c r="I25" s="21"/>
      <c r="J25" s="84"/>
      <c r="K25" s="21"/>
      <c r="L25" s="84" t="s">
        <v>52</v>
      </c>
      <c r="M25" s="21"/>
      <c r="N25" s="84" t="s">
        <v>51</v>
      </c>
      <c r="O25" s="21"/>
      <c r="P25" s="84" t="s">
        <v>80</v>
      </c>
      <c r="Q25" s="21"/>
      <c r="R25" s="84"/>
      <c r="S25" s="21"/>
      <c r="T25" s="84" t="s">
        <v>54</v>
      </c>
      <c r="U25" s="21"/>
      <c r="V25" s="22"/>
    </row>
    <row r="26" spans="1:22" ht="12.75">
      <c r="A26" s="24" t="s">
        <v>64</v>
      </c>
      <c r="B26" s="4">
        <v>27.23</v>
      </c>
      <c r="C26" s="21">
        <v>407</v>
      </c>
      <c r="E26" s="21" t="s">
        <v>101</v>
      </c>
      <c r="G26" s="21" t="s">
        <v>101</v>
      </c>
      <c r="H26" s="4">
        <v>27.18</v>
      </c>
      <c r="I26" s="21">
        <v>27</v>
      </c>
      <c r="K26" s="21"/>
      <c r="L26" s="4"/>
      <c r="M26" s="21"/>
      <c r="N26" s="4">
        <v>28.06</v>
      </c>
      <c r="O26" s="21">
        <v>419</v>
      </c>
      <c r="P26" s="4">
        <v>17.28</v>
      </c>
      <c r="Q26" s="21">
        <v>19</v>
      </c>
      <c r="S26" s="21"/>
      <c r="T26" s="4">
        <v>16.37</v>
      </c>
      <c r="U26" s="21">
        <v>11</v>
      </c>
      <c r="V26" s="25">
        <f>COUNT(B26:U26)/2+2</f>
        <v>7</v>
      </c>
    </row>
    <row r="27" spans="1:22" ht="12.75">
      <c r="A27" s="24" t="s">
        <v>65</v>
      </c>
      <c r="B27" s="4">
        <v>24.01</v>
      </c>
      <c r="C27" s="21">
        <v>297</v>
      </c>
      <c r="D27" s="4">
        <v>19.16</v>
      </c>
      <c r="E27" s="21">
        <v>16</v>
      </c>
      <c r="G27" s="21"/>
      <c r="I27" s="21"/>
      <c r="K27" s="21"/>
      <c r="L27" s="4"/>
      <c r="M27" s="21"/>
      <c r="N27" s="4"/>
      <c r="O27" s="21"/>
      <c r="Q27" s="21"/>
      <c r="S27" s="21"/>
      <c r="U27" s="21"/>
      <c r="V27" s="25">
        <f>COUNT(B27:U27)/2</f>
        <v>2</v>
      </c>
    </row>
    <row r="28" spans="1:29" ht="12.75">
      <c r="A28" s="26" t="s">
        <v>9</v>
      </c>
      <c r="B28" s="89"/>
      <c r="C28" s="90">
        <v>467</v>
      </c>
      <c r="D28" s="23"/>
      <c r="E28" s="90">
        <v>20</v>
      </c>
      <c r="F28" s="23"/>
      <c r="G28" s="90"/>
      <c r="H28" s="23"/>
      <c r="I28" s="90">
        <v>30</v>
      </c>
      <c r="J28" s="23"/>
      <c r="K28" s="90"/>
      <c r="L28" s="89"/>
      <c r="M28" s="90"/>
      <c r="N28" s="89"/>
      <c r="O28" s="90">
        <v>465</v>
      </c>
      <c r="P28" s="23"/>
      <c r="Q28" s="90">
        <v>26</v>
      </c>
      <c r="R28" s="23"/>
      <c r="S28" s="90"/>
      <c r="T28" s="23"/>
      <c r="U28" s="90">
        <v>12</v>
      </c>
      <c r="V28" s="27"/>
      <c r="X28" s="28"/>
      <c r="Y28" s="28"/>
      <c r="Z28" s="28"/>
      <c r="AA28" s="28"/>
      <c r="AB28" s="28"/>
      <c r="AC28" s="28"/>
    </row>
    <row r="29" spans="1:22" ht="12.75">
      <c r="A29" s="24"/>
      <c r="B29" s="4"/>
      <c r="C29" s="21"/>
      <c r="E29" s="21"/>
      <c r="G29" s="21"/>
      <c r="I29" s="21"/>
      <c r="K29" s="21"/>
      <c r="L29" s="4"/>
      <c r="M29" s="21"/>
      <c r="N29" s="4"/>
      <c r="O29" s="21"/>
      <c r="Q29" s="21"/>
      <c r="S29" s="21"/>
      <c r="U29" s="21"/>
      <c r="V29" s="25"/>
    </row>
    <row r="30" spans="1:22" ht="12.75">
      <c r="A30" s="37" t="s">
        <v>75</v>
      </c>
      <c r="B30" s="84" t="s">
        <v>45</v>
      </c>
      <c r="C30" s="21"/>
      <c r="D30" s="84" t="s">
        <v>78</v>
      </c>
      <c r="E30" s="21"/>
      <c r="F30" s="84" t="s">
        <v>47</v>
      </c>
      <c r="G30" s="21"/>
      <c r="H30" s="84" t="s">
        <v>104</v>
      </c>
      <c r="I30" s="21"/>
      <c r="J30" s="84"/>
      <c r="K30" s="21"/>
      <c r="L30" s="84" t="s">
        <v>81</v>
      </c>
      <c r="M30" s="21"/>
      <c r="N30" s="84" t="s">
        <v>51</v>
      </c>
      <c r="O30" s="21"/>
      <c r="P30" s="84" t="s">
        <v>80</v>
      </c>
      <c r="Q30" s="21"/>
      <c r="R30" s="84"/>
      <c r="S30" s="21"/>
      <c r="T30" s="84" t="s">
        <v>54</v>
      </c>
      <c r="U30" s="21"/>
      <c r="V30" s="22"/>
    </row>
    <row r="31" spans="1:22" ht="12.75">
      <c r="A31" s="102" t="s">
        <v>32</v>
      </c>
      <c r="B31" s="103">
        <v>23.13</v>
      </c>
      <c r="C31" s="104">
        <v>256</v>
      </c>
      <c r="D31" s="103">
        <v>18.29</v>
      </c>
      <c r="E31" s="104">
        <v>16</v>
      </c>
      <c r="F31" s="103">
        <v>40.19</v>
      </c>
      <c r="G31" s="104">
        <v>256</v>
      </c>
      <c r="H31" s="103">
        <v>23.02</v>
      </c>
      <c r="I31" s="104">
        <v>21</v>
      </c>
      <c r="J31" s="103"/>
      <c r="K31" s="104"/>
      <c r="L31" s="103"/>
      <c r="M31" s="104"/>
      <c r="N31" s="103">
        <v>10.26</v>
      </c>
      <c r="O31" s="104">
        <v>9</v>
      </c>
      <c r="P31" s="103"/>
      <c r="Q31" s="104"/>
      <c r="R31" s="103"/>
      <c r="S31" s="104"/>
      <c r="T31" s="103">
        <v>13.27</v>
      </c>
      <c r="U31" s="104">
        <v>9</v>
      </c>
      <c r="V31" s="105">
        <f>COUNT(B31:U31)/2</f>
        <v>6</v>
      </c>
    </row>
    <row r="32" spans="1:22" ht="12.75">
      <c r="A32" s="106" t="s">
        <v>67</v>
      </c>
      <c r="B32" s="107">
        <v>12.23</v>
      </c>
      <c r="C32" s="108">
        <v>32</v>
      </c>
      <c r="D32" s="107">
        <v>21.59</v>
      </c>
      <c r="E32" s="108">
        <v>21</v>
      </c>
      <c r="F32" s="107"/>
      <c r="G32" s="108"/>
      <c r="H32" s="107">
        <v>26.34</v>
      </c>
      <c r="I32" s="108">
        <v>25</v>
      </c>
      <c r="J32" s="107"/>
      <c r="K32" s="108"/>
      <c r="L32" s="107"/>
      <c r="M32" s="108"/>
      <c r="N32" s="107">
        <v>12.55</v>
      </c>
      <c r="O32" s="108">
        <v>19</v>
      </c>
      <c r="P32" s="107"/>
      <c r="Q32" s="108"/>
      <c r="R32" s="107"/>
      <c r="S32" s="108"/>
      <c r="T32" s="107">
        <v>17.04</v>
      </c>
      <c r="U32" s="108">
        <v>18</v>
      </c>
      <c r="V32" s="109">
        <f>COUNT(B32:U32)/2</f>
        <v>5</v>
      </c>
    </row>
    <row r="33" spans="1:22" ht="12.75">
      <c r="A33" s="106" t="s">
        <v>68</v>
      </c>
      <c r="B33" s="107">
        <v>13</v>
      </c>
      <c r="C33" s="108">
        <v>35</v>
      </c>
      <c r="D33" s="107"/>
      <c r="E33" s="108"/>
      <c r="F33" s="107"/>
      <c r="G33" s="108"/>
      <c r="H33" s="107"/>
      <c r="I33" s="108"/>
      <c r="J33" s="107"/>
      <c r="K33" s="108"/>
      <c r="L33" s="107"/>
      <c r="M33" s="108"/>
      <c r="N33" s="107">
        <v>12.58</v>
      </c>
      <c r="O33" s="108">
        <v>20</v>
      </c>
      <c r="P33" s="107"/>
      <c r="Q33" s="108"/>
      <c r="R33" s="107"/>
      <c r="S33" s="108"/>
      <c r="T33" s="107">
        <v>15.56</v>
      </c>
      <c r="U33" s="108">
        <v>16</v>
      </c>
      <c r="V33" s="109">
        <f>COUNT(B33:U33)/2</f>
        <v>3</v>
      </c>
    </row>
    <row r="34" spans="1:22" ht="12.75">
      <c r="A34" s="110" t="s">
        <v>69</v>
      </c>
      <c r="B34" s="111">
        <v>14</v>
      </c>
      <c r="C34" s="112">
        <v>36</v>
      </c>
      <c r="D34" s="111">
        <v>25.57</v>
      </c>
      <c r="E34" s="112">
        <v>22</v>
      </c>
      <c r="F34" s="111"/>
      <c r="G34" s="112"/>
      <c r="H34" s="111">
        <v>30.36</v>
      </c>
      <c r="I34" s="112">
        <v>29</v>
      </c>
      <c r="J34" s="111">
        <v>22.57</v>
      </c>
      <c r="K34" s="112" t="s">
        <v>114</v>
      </c>
      <c r="L34" s="111"/>
      <c r="M34" s="112"/>
      <c r="N34" s="111">
        <v>13.31</v>
      </c>
      <c r="O34" s="112">
        <v>21</v>
      </c>
      <c r="P34" s="111"/>
      <c r="Q34" s="112"/>
      <c r="R34" s="111"/>
      <c r="S34" s="112"/>
      <c r="T34" s="111">
        <v>18.23</v>
      </c>
      <c r="U34" s="112">
        <v>19</v>
      </c>
      <c r="V34" s="113">
        <f>COUNT(B34:U34)/2</f>
        <v>5.5</v>
      </c>
    </row>
    <row r="35" spans="1:29" ht="12.75">
      <c r="A35" s="26" t="s">
        <v>9</v>
      </c>
      <c r="B35" s="89"/>
      <c r="C35" s="90">
        <v>36</v>
      </c>
      <c r="D35" s="23"/>
      <c r="E35" s="90">
        <v>23</v>
      </c>
      <c r="F35" s="23"/>
      <c r="G35" s="90"/>
      <c r="H35" s="23"/>
      <c r="I35" s="90">
        <v>30</v>
      </c>
      <c r="J35" s="23"/>
      <c r="K35" s="90"/>
      <c r="L35" s="89"/>
      <c r="M35" s="90"/>
      <c r="N35" s="89"/>
      <c r="O35" s="90">
        <v>22</v>
      </c>
      <c r="P35" s="23"/>
      <c r="Q35" s="90"/>
      <c r="R35" s="23"/>
      <c r="S35" s="90"/>
      <c r="T35" s="23"/>
      <c r="U35" s="90">
        <v>19</v>
      </c>
      <c r="V35" s="27"/>
      <c r="X35" s="28"/>
      <c r="Y35" s="28"/>
      <c r="Z35" s="28"/>
      <c r="AA35" s="28"/>
      <c r="AB35" s="28"/>
      <c r="AC35" s="28"/>
    </row>
    <row r="36" spans="1:22" ht="12.75">
      <c r="A36" s="24"/>
      <c r="B36" s="4"/>
      <c r="C36" s="21"/>
      <c r="E36" s="21"/>
      <c r="G36" s="21"/>
      <c r="I36" s="21"/>
      <c r="K36" s="21"/>
      <c r="L36" s="4"/>
      <c r="M36" s="21"/>
      <c r="N36" s="4"/>
      <c r="O36" s="21"/>
      <c r="Q36" s="21"/>
      <c r="S36" s="21"/>
      <c r="U36" s="21"/>
      <c r="V36" s="25"/>
    </row>
    <row r="37" spans="1:22" ht="12.75">
      <c r="A37" s="37" t="s">
        <v>76</v>
      </c>
      <c r="B37" s="84" t="s">
        <v>45</v>
      </c>
      <c r="C37" s="21"/>
      <c r="D37" s="84" t="s">
        <v>78</v>
      </c>
      <c r="E37" s="21"/>
      <c r="F37" s="84" t="s">
        <v>84</v>
      </c>
      <c r="G37" s="21"/>
      <c r="H37" s="84" t="s">
        <v>80</v>
      </c>
      <c r="I37" s="21"/>
      <c r="J37" s="84"/>
      <c r="K37" s="21"/>
      <c r="L37" s="84" t="s">
        <v>115</v>
      </c>
      <c r="M37" s="21"/>
      <c r="N37" s="84" t="s">
        <v>51</v>
      </c>
      <c r="O37" s="21"/>
      <c r="P37" s="84" t="s">
        <v>82</v>
      </c>
      <c r="Q37" s="21"/>
      <c r="R37" s="84"/>
      <c r="S37" s="21"/>
      <c r="T37" s="84" t="s">
        <v>54</v>
      </c>
      <c r="U37" s="21"/>
      <c r="V37" s="22"/>
    </row>
    <row r="38" spans="1:22" ht="12.75">
      <c r="A38" s="24" t="s">
        <v>70</v>
      </c>
      <c r="B38" s="4">
        <v>11.05</v>
      </c>
      <c r="C38" s="21">
        <v>12</v>
      </c>
      <c r="E38" s="21"/>
      <c r="G38" s="21"/>
      <c r="I38" s="21"/>
      <c r="J38" s="4">
        <v>23.29</v>
      </c>
      <c r="K38" s="21" t="s">
        <v>109</v>
      </c>
      <c r="L38" s="4"/>
      <c r="M38" s="21"/>
      <c r="N38" s="4"/>
      <c r="O38" s="21"/>
      <c r="Q38" s="21"/>
      <c r="S38" s="21"/>
      <c r="T38" s="4">
        <v>14.13</v>
      </c>
      <c r="U38" s="21">
        <v>12</v>
      </c>
      <c r="V38" s="25">
        <f>COUNT(B38:U38)/2</f>
        <v>2.5</v>
      </c>
    </row>
    <row r="39" spans="1:22" ht="12.75">
      <c r="A39" s="24" t="s">
        <v>71</v>
      </c>
      <c r="B39" s="4"/>
      <c r="C39" s="21"/>
      <c r="E39" s="21"/>
      <c r="G39" s="21"/>
      <c r="I39" s="21"/>
      <c r="K39" s="21"/>
      <c r="L39" s="4"/>
      <c r="M39" s="21"/>
      <c r="N39" s="4">
        <v>14.37</v>
      </c>
      <c r="O39" s="21">
        <v>33</v>
      </c>
      <c r="Q39" s="21"/>
      <c r="S39" s="21"/>
      <c r="T39" s="4">
        <v>19.43</v>
      </c>
      <c r="U39" s="21">
        <v>28</v>
      </c>
      <c r="V39" s="25">
        <f>COUNT(B39:U39)/2</f>
        <v>2</v>
      </c>
    </row>
    <row r="40" spans="1:22" ht="12.75">
      <c r="A40" s="24" t="s">
        <v>72</v>
      </c>
      <c r="B40" s="4">
        <v>14.41</v>
      </c>
      <c r="C40" s="21">
        <v>34</v>
      </c>
      <c r="D40" s="4">
        <v>22.03</v>
      </c>
      <c r="E40" s="21">
        <v>16</v>
      </c>
      <c r="F40" s="4">
        <v>12.41</v>
      </c>
      <c r="G40" s="21">
        <v>28</v>
      </c>
      <c r="H40" s="4">
        <v>18.14</v>
      </c>
      <c r="I40" s="21">
        <v>28</v>
      </c>
      <c r="K40" s="21"/>
      <c r="L40" s="4">
        <v>17.02</v>
      </c>
      <c r="M40" s="21">
        <v>82</v>
      </c>
      <c r="N40" s="4">
        <v>12.57</v>
      </c>
      <c r="O40" s="21">
        <v>29</v>
      </c>
      <c r="P40" s="4">
        <v>12.47</v>
      </c>
      <c r="Q40" s="21">
        <v>24</v>
      </c>
      <c r="S40" s="21"/>
      <c r="U40" s="21"/>
      <c r="V40" s="25">
        <f>COUNT(B40:U40)/2</f>
        <v>7</v>
      </c>
    </row>
    <row r="41" spans="1:29" ht="12.75">
      <c r="A41" s="26" t="s">
        <v>9</v>
      </c>
      <c r="B41" s="89"/>
      <c r="C41" s="90">
        <v>35</v>
      </c>
      <c r="D41" s="23"/>
      <c r="E41" s="90">
        <v>20</v>
      </c>
      <c r="F41" s="23"/>
      <c r="G41" s="90">
        <v>36</v>
      </c>
      <c r="H41" s="23"/>
      <c r="I41" s="90">
        <v>30</v>
      </c>
      <c r="J41" s="23"/>
      <c r="K41" s="90"/>
      <c r="L41" s="89"/>
      <c r="M41" s="90">
        <v>106</v>
      </c>
      <c r="N41" s="89"/>
      <c r="O41" s="90">
        <v>35</v>
      </c>
      <c r="P41" s="23"/>
      <c r="Q41" s="90">
        <v>32</v>
      </c>
      <c r="R41" s="23"/>
      <c r="S41" s="90"/>
      <c r="T41" s="23"/>
      <c r="U41" s="90">
        <v>31</v>
      </c>
      <c r="V41" s="27"/>
      <c r="X41" s="28"/>
      <c r="Y41" s="28"/>
      <c r="Z41" s="28"/>
      <c r="AA41" s="28"/>
      <c r="AB41" s="28"/>
      <c r="AC41" s="28"/>
    </row>
    <row r="42" spans="1:22" ht="12.75">
      <c r="A42" s="24"/>
      <c r="B42" s="4"/>
      <c r="C42" s="21"/>
      <c r="E42" s="21"/>
      <c r="G42" s="21"/>
      <c r="I42" s="21"/>
      <c r="K42" s="21"/>
      <c r="L42" s="4"/>
      <c r="M42" s="21"/>
      <c r="N42" s="4"/>
      <c r="O42" s="21"/>
      <c r="Q42" s="21"/>
      <c r="S42" s="21"/>
      <c r="U42" s="21"/>
      <c r="V42" s="25"/>
    </row>
    <row r="43" spans="1:22" ht="12.75">
      <c r="A43" s="37" t="s">
        <v>77</v>
      </c>
      <c r="B43" s="84" t="s">
        <v>45</v>
      </c>
      <c r="C43" s="21"/>
      <c r="D43" s="84" t="s">
        <v>78</v>
      </c>
      <c r="E43" s="21"/>
      <c r="F43" s="84" t="s">
        <v>84</v>
      </c>
      <c r="G43" s="21"/>
      <c r="H43" s="84" t="s">
        <v>82</v>
      </c>
      <c r="I43" s="21"/>
      <c r="J43" s="84"/>
      <c r="K43" s="21"/>
      <c r="L43" s="4"/>
      <c r="M43" s="21"/>
      <c r="N43" s="84" t="s">
        <v>51</v>
      </c>
      <c r="O43" s="21"/>
      <c r="P43" s="84" t="s">
        <v>83</v>
      </c>
      <c r="Q43" s="21"/>
      <c r="R43" s="84"/>
      <c r="S43" s="21"/>
      <c r="T43" s="84" t="s">
        <v>54</v>
      </c>
      <c r="U43" s="21"/>
      <c r="V43" s="22"/>
    </row>
    <row r="44" spans="1:22" ht="12.75">
      <c r="A44" s="24" t="s">
        <v>85</v>
      </c>
      <c r="B44" s="4">
        <v>12.37</v>
      </c>
      <c r="C44" s="21">
        <v>23</v>
      </c>
      <c r="E44" s="21"/>
      <c r="F44" s="4">
        <v>11.47</v>
      </c>
      <c r="G44" s="21">
        <v>18</v>
      </c>
      <c r="H44" s="4">
        <v>12.17</v>
      </c>
      <c r="I44" s="21">
        <v>12</v>
      </c>
      <c r="K44" s="21"/>
      <c r="L44" s="4">
        <v>12.34</v>
      </c>
      <c r="M44" s="21">
        <v>136</v>
      </c>
      <c r="N44" s="4">
        <v>12.2</v>
      </c>
      <c r="O44" s="21">
        <v>25</v>
      </c>
      <c r="P44" s="4">
        <v>7.43</v>
      </c>
      <c r="Q44" s="21">
        <v>12</v>
      </c>
      <c r="S44" s="21"/>
      <c r="T44" s="4">
        <v>15.3</v>
      </c>
      <c r="U44" s="21">
        <v>12</v>
      </c>
      <c r="V44" s="25">
        <f>COUNT(B44:U44)/2</f>
        <v>7</v>
      </c>
    </row>
    <row r="45" spans="1:29" ht="12.75">
      <c r="A45" s="85" t="s">
        <v>9</v>
      </c>
      <c r="B45" s="86"/>
      <c r="C45" s="87">
        <v>35</v>
      </c>
      <c r="D45" s="34"/>
      <c r="E45" s="87"/>
      <c r="F45" s="34"/>
      <c r="G45" s="87">
        <v>25</v>
      </c>
      <c r="H45" s="34"/>
      <c r="I45" s="87">
        <v>16</v>
      </c>
      <c r="J45" s="34"/>
      <c r="K45" s="87"/>
      <c r="L45" s="86"/>
      <c r="M45" s="87">
        <v>162</v>
      </c>
      <c r="N45" s="86"/>
      <c r="O45" s="87">
        <v>35</v>
      </c>
      <c r="P45" s="34"/>
      <c r="Q45" s="87">
        <v>16</v>
      </c>
      <c r="R45" s="34"/>
      <c r="S45" s="87"/>
      <c r="T45" s="34"/>
      <c r="U45" s="87">
        <v>27</v>
      </c>
      <c r="V45" s="88"/>
      <c r="X45" s="28"/>
      <c r="Y45" s="28"/>
      <c r="Z45" s="28"/>
      <c r="AA45" s="28"/>
      <c r="AB45" s="28"/>
      <c r="AC45" s="28"/>
    </row>
    <row r="46" spans="1:22" ht="12.75">
      <c r="A46" s="6"/>
      <c r="B46" s="4"/>
      <c r="C46" s="5"/>
      <c r="L46" s="4"/>
      <c r="N46" s="4"/>
      <c r="V46" s="31"/>
    </row>
    <row r="47" spans="1:22" ht="16.5" customHeight="1">
      <c r="A47" s="32"/>
      <c r="V47" s="31"/>
    </row>
    <row r="48" spans="1:39" s="17" customFormat="1" ht="18">
      <c r="A48" s="9"/>
      <c r="B48" s="10" t="str">
        <f>B3</f>
        <v>Jells Park</v>
      </c>
      <c r="C48" s="11"/>
      <c r="D48" s="10" t="str">
        <f>D3</f>
        <v>Latrobe Uni</v>
      </c>
      <c r="E48" s="11"/>
      <c r="F48" s="10" t="str">
        <f>F3</f>
        <v>Sandown</v>
      </c>
      <c r="G48" s="11"/>
      <c r="H48" s="10" t="str">
        <f>H3</f>
        <v>Geelong</v>
      </c>
      <c r="I48" s="11"/>
      <c r="J48" s="10" t="str">
        <f>J3</f>
        <v>Bendigo</v>
      </c>
      <c r="K48" s="11"/>
      <c r="L48" s="10" t="str">
        <f>L3</f>
        <v>Bundoora</v>
      </c>
      <c r="M48" s="11"/>
      <c r="N48" s="10" t="str">
        <f>N3</f>
        <v>Sandown</v>
      </c>
      <c r="O48" s="11"/>
      <c r="P48" s="10" t="str">
        <f>P3</f>
        <v>Yarra Bend</v>
      </c>
      <c r="Q48" s="11"/>
      <c r="R48" s="10" t="str">
        <f>R3</f>
        <v>Burnley</v>
      </c>
      <c r="S48" s="11"/>
      <c r="T48" s="10" t="str">
        <f>T3</f>
        <v>Tan</v>
      </c>
      <c r="U48" s="11"/>
      <c r="V48" s="15" t="s">
        <v>63</v>
      </c>
      <c r="W48" s="16"/>
      <c r="X48" s="16"/>
      <c r="Y48" s="16"/>
      <c r="Z48" s="16"/>
      <c r="AA48" s="16"/>
      <c r="AB48" s="16"/>
      <c r="AC48" s="16"/>
      <c r="AD48" s="7"/>
      <c r="AE48" s="7"/>
      <c r="AF48" s="7"/>
      <c r="AG48" s="7"/>
      <c r="AH48" s="7"/>
      <c r="AI48" s="7"/>
      <c r="AJ48" s="7"/>
      <c r="AK48" s="7"/>
      <c r="AM48" s="7"/>
    </row>
    <row r="49" spans="1:39" s="3" customFormat="1" ht="12.75">
      <c r="A49" s="18"/>
      <c r="B49" s="19">
        <f>B4</f>
        <v>39200</v>
      </c>
      <c r="C49" s="20"/>
      <c r="D49" s="19">
        <f>D4</f>
        <v>39215</v>
      </c>
      <c r="E49" s="20"/>
      <c r="F49" s="19">
        <f>F4</f>
        <v>39228</v>
      </c>
      <c r="G49" s="20"/>
      <c r="H49" s="19">
        <f>H4</f>
        <v>39256</v>
      </c>
      <c r="I49" s="20"/>
      <c r="J49" s="19">
        <f>J4</f>
        <v>39270</v>
      </c>
      <c r="K49" s="20"/>
      <c r="L49" s="19">
        <f>L4</f>
        <v>39284</v>
      </c>
      <c r="M49" s="20"/>
      <c r="N49" s="19">
        <f>N4</f>
        <v>39298</v>
      </c>
      <c r="O49" s="20"/>
      <c r="P49" s="19">
        <f>P4</f>
        <v>39312</v>
      </c>
      <c r="Q49" s="20"/>
      <c r="R49" s="19">
        <f>R4</f>
        <v>39334</v>
      </c>
      <c r="S49" s="21"/>
      <c r="T49" s="19">
        <f>T4</f>
        <v>39347</v>
      </c>
      <c r="U49" s="21"/>
      <c r="V49" s="22"/>
      <c r="W49" s="5"/>
      <c r="X49" s="5"/>
      <c r="Y49" s="5"/>
      <c r="Z49" s="5"/>
      <c r="AA49" s="5"/>
      <c r="AB49" s="5"/>
      <c r="AC49" s="5"/>
      <c r="AD49" s="7"/>
      <c r="AE49" s="7"/>
      <c r="AF49" s="7"/>
      <c r="AG49" s="7"/>
      <c r="AH49" s="7"/>
      <c r="AI49" s="7"/>
      <c r="AJ49" s="7"/>
      <c r="AK49" s="7"/>
      <c r="AM49" s="7"/>
    </row>
    <row r="50" spans="1:39" s="3" customFormat="1" ht="12.75">
      <c r="A50" s="33"/>
      <c r="B50" s="34" t="s">
        <v>0</v>
      </c>
      <c r="C50" s="35" t="s">
        <v>1</v>
      </c>
      <c r="D50" s="34" t="s">
        <v>0</v>
      </c>
      <c r="E50" s="35" t="s">
        <v>1</v>
      </c>
      <c r="F50" s="34" t="s">
        <v>0</v>
      </c>
      <c r="G50" s="35" t="s">
        <v>1</v>
      </c>
      <c r="H50" s="34" t="s">
        <v>0</v>
      </c>
      <c r="I50" s="35" t="s">
        <v>1</v>
      </c>
      <c r="J50" s="34" t="s">
        <v>0</v>
      </c>
      <c r="K50" s="35" t="s">
        <v>2</v>
      </c>
      <c r="L50" s="34" t="s">
        <v>0</v>
      </c>
      <c r="M50" s="35" t="s">
        <v>1</v>
      </c>
      <c r="N50" s="34" t="s">
        <v>0</v>
      </c>
      <c r="O50" s="35" t="s">
        <v>1</v>
      </c>
      <c r="P50" s="34" t="s">
        <v>0</v>
      </c>
      <c r="Q50" s="35" t="s">
        <v>1</v>
      </c>
      <c r="R50" s="34" t="s">
        <v>0</v>
      </c>
      <c r="S50" s="35" t="s">
        <v>1</v>
      </c>
      <c r="T50" s="34" t="s">
        <v>0</v>
      </c>
      <c r="U50" s="35" t="s">
        <v>1</v>
      </c>
      <c r="V50" s="36"/>
      <c r="W50" s="5"/>
      <c r="X50" s="5"/>
      <c r="Y50" s="5"/>
      <c r="Z50" s="5"/>
      <c r="AA50" s="5"/>
      <c r="AB50" s="5"/>
      <c r="AC50" s="5"/>
      <c r="AD50" s="7"/>
      <c r="AE50" s="7"/>
      <c r="AF50" s="7"/>
      <c r="AG50" s="7"/>
      <c r="AH50" s="7"/>
      <c r="AI50" s="7"/>
      <c r="AJ50" s="7"/>
      <c r="AK50" s="7"/>
      <c r="AM50" s="7"/>
    </row>
    <row r="51" spans="1:22" ht="12.75">
      <c r="A51" s="37" t="s">
        <v>89</v>
      </c>
      <c r="B51" s="84" t="s">
        <v>45</v>
      </c>
      <c r="C51" s="21"/>
      <c r="D51" s="84" t="s">
        <v>46</v>
      </c>
      <c r="E51" s="21"/>
      <c r="F51" s="84" t="s">
        <v>47</v>
      </c>
      <c r="G51" s="21"/>
      <c r="H51" s="84" t="s">
        <v>80</v>
      </c>
      <c r="I51" s="21"/>
      <c r="J51" s="84" t="s">
        <v>49</v>
      </c>
      <c r="K51" s="21"/>
      <c r="L51" s="84" t="s">
        <v>52</v>
      </c>
      <c r="M51" s="21"/>
      <c r="N51" s="84" t="s">
        <v>51</v>
      </c>
      <c r="O51" s="21"/>
      <c r="P51" s="84" t="s">
        <v>79</v>
      </c>
      <c r="Q51" s="21"/>
      <c r="R51" s="84" t="s">
        <v>53</v>
      </c>
      <c r="S51" s="21"/>
      <c r="T51" s="84" t="s">
        <v>54</v>
      </c>
      <c r="U51" s="38"/>
      <c r="V51" s="22"/>
    </row>
    <row r="52" spans="1:37" s="39" customFormat="1" ht="12.75">
      <c r="A52" s="102" t="s">
        <v>33</v>
      </c>
      <c r="B52" s="103"/>
      <c r="C52" s="104"/>
      <c r="D52" s="103"/>
      <c r="E52" s="104"/>
      <c r="F52" s="103" t="s">
        <v>103</v>
      </c>
      <c r="G52" s="104">
        <v>27</v>
      </c>
      <c r="H52" s="103"/>
      <c r="I52" s="104"/>
      <c r="J52" s="103"/>
      <c r="K52" s="104"/>
      <c r="L52" s="103"/>
      <c r="M52" s="104"/>
      <c r="N52" s="103"/>
      <c r="O52" s="114"/>
      <c r="P52" s="103"/>
      <c r="Q52" s="104"/>
      <c r="R52" s="103"/>
      <c r="S52" s="104"/>
      <c r="T52" s="103"/>
      <c r="U52" s="104"/>
      <c r="V52" s="105">
        <f>COUNT(B52:U52)/2</f>
        <v>0.5</v>
      </c>
      <c r="W52" s="6"/>
      <c r="X52" s="6"/>
      <c r="Y52" s="6"/>
      <c r="Z52" s="6"/>
      <c r="AA52" s="6"/>
      <c r="AB52" s="6"/>
      <c r="AC52" s="6"/>
      <c r="AD52" s="7"/>
      <c r="AE52" s="7"/>
      <c r="AF52" s="7"/>
      <c r="AG52" s="7"/>
      <c r="AH52" s="7"/>
      <c r="AI52" s="7"/>
      <c r="AJ52" s="7"/>
      <c r="AK52" s="7"/>
    </row>
    <row r="53" spans="1:37" s="39" customFormat="1" ht="12.75">
      <c r="A53" s="106" t="s">
        <v>118</v>
      </c>
      <c r="B53" s="107"/>
      <c r="C53" s="108"/>
      <c r="D53" s="107"/>
      <c r="E53" s="108"/>
      <c r="F53" s="107"/>
      <c r="G53" s="108"/>
      <c r="H53" s="107"/>
      <c r="I53" s="108"/>
      <c r="J53" s="107"/>
      <c r="K53" s="108"/>
      <c r="L53" s="107"/>
      <c r="M53" s="108"/>
      <c r="N53" s="107">
        <v>24.01</v>
      </c>
      <c r="O53" s="115">
        <v>32</v>
      </c>
      <c r="P53" s="107"/>
      <c r="Q53" s="108"/>
      <c r="R53" s="107"/>
      <c r="S53" s="108"/>
      <c r="T53" s="107"/>
      <c r="U53" s="108"/>
      <c r="V53" s="109">
        <f>COUNT(B53:U53)/2</f>
        <v>1</v>
      </c>
      <c r="W53" s="6"/>
      <c r="X53" s="6"/>
      <c r="Y53" s="6"/>
      <c r="Z53" s="6"/>
      <c r="AA53" s="6"/>
      <c r="AB53" s="6"/>
      <c r="AC53" s="6"/>
      <c r="AD53" s="7"/>
      <c r="AE53" s="7"/>
      <c r="AF53" s="7"/>
      <c r="AG53" s="7"/>
      <c r="AH53" s="7"/>
      <c r="AI53" s="7"/>
      <c r="AJ53" s="7"/>
      <c r="AK53" s="7"/>
    </row>
    <row r="54" spans="1:37" s="39" customFormat="1" ht="12.75">
      <c r="A54" s="116" t="s">
        <v>86</v>
      </c>
      <c r="B54" s="107">
        <v>28.02</v>
      </c>
      <c r="C54" s="108">
        <v>126</v>
      </c>
      <c r="D54" s="107">
        <v>71.4</v>
      </c>
      <c r="E54" s="108">
        <v>55</v>
      </c>
      <c r="F54" s="107"/>
      <c r="G54" s="108"/>
      <c r="H54" s="107">
        <v>17.36</v>
      </c>
      <c r="I54" s="108">
        <v>89</v>
      </c>
      <c r="J54" s="107">
        <v>37.29</v>
      </c>
      <c r="K54" s="108" t="s">
        <v>110</v>
      </c>
      <c r="L54" s="107"/>
      <c r="M54" s="108"/>
      <c r="N54" s="107">
        <v>27.43</v>
      </c>
      <c r="O54" s="115">
        <v>118</v>
      </c>
      <c r="P54" s="107">
        <v>27.49</v>
      </c>
      <c r="Q54" s="108">
        <v>85</v>
      </c>
      <c r="R54" s="107">
        <v>101.25</v>
      </c>
      <c r="S54" s="108">
        <v>52</v>
      </c>
      <c r="T54" s="107">
        <v>16.2</v>
      </c>
      <c r="U54" s="108">
        <v>126</v>
      </c>
      <c r="V54" s="109">
        <f>COUNT(B54:U54)/2</f>
        <v>7.5</v>
      </c>
      <c r="W54" s="6"/>
      <c r="X54" s="6"/>
      <c r="Y54" s="6"/>
      <c r="Z54" s="6"/>
      <c r="AA54" s="6"/>
      <c r="AB54" s="6"/>
      <c r="AC54" s="6"/>
      <c r="AD54" s="7"/>
      <c r="AE54" s="7"/>
      <c r="AF54" s="7"/>
      <c r="AG54" s="7"/>
      <c r="AH54" s="7"/>
      <c r="AI54" s="7"/>
      <c r="AJ54" s="7"/>
      <c r="AK54" s="7"/>
    </row>
    <row r="55" spans="1:37" s="39" customFormat="1" ht="12.75">
      <c r="A55" s="106" t="s">
        <v>87</v>
      </c>
      <c r="B55" s="107">
        <v>33.51</v>
      </c>
      <c r="C55" s="108">
        <v>172</v>
      </c>
      <c r="D55" s="107">
        <v>89.16</v>
      </c>
      <c r="E55" s="108">
        <v>79</v>
      </c>
      <c r="F55" s="107">
        <v>56.26</v>
      </c>
      <c r="G55" s="108">
        <v>125</v>
      </c>
      <c r="H55" s="107">
        <v>22.15</v>
      </c>
      <c r="I55" s="108">
        <v>139</v>
      </c>
      <c r="J55" s="107">
        <v>29.03</v>
      </c>
      <c r="K55" s="108" t="s">
        <v>109</v>
      </c>
      <c r="L55" s="107">
        <v>44.26</v>
      </c>
      <c r="M55" s="108">
        <v>110</v>
      </c>
      <c r="N55" s="107">
        <v>32.57</v>
      </c>
      <c r="O55" s="115">
        <v>161</v>
      </c>
      <c r="P55" s="107">
        <v>33.41</v>
      </c>
      <c r="Q55" s="108">
        <v>124</v>
      </c>
      <c r="R55" s="107">
        <v>182.12</v>
      </c>
      <c r="S55" s="108">
        <v>74</v>
      </c>
      <c r="T55" s="107">
        <v>20.4</v>
      </c>
      <c r="U55" s="108">
        <v>196</v>
      </c>
      <c r="V55" s="109">
        <f>COUNT(B55:U55)/2</f>
        <v>9.5</v>
      </c>
      <c r="W55" s="6"/>
      <c r="X55" s="6"/>
      <c r="Y55" s="6"/>
      <c r="Z55" s="6"/>
      <c r="AA55" s="6"/>
      <c r="AB55" s="6"/>
      <c r="AC55" s="6"/>
      <c r="AD55" s="7"/>
      <c r="AE55" s="7"/>
      <c r="AF55" s="7"/>
      <c r="AG55" s="7"/>
      <c r="AH55" s="7"/>
      <c r="AI55" s="7"/>
      <c r="AJ55" s="7"/>
      <c r="AK55" s="7"/>
    </row>
    <row r="56" spans="1:38" ht="12.75">
      <c r="A56" s="110" t="s">
        <v>88</v>
      </c>
      <c r="B56" s="111"/>
      <c r="C56" s="112"/>
      <c r="D56" s="111"/>
      <c r="E56" s="112"/>
      <c r="F56" s="111">
        <v>61.2</v>
      </c>
      <c r="G56" s="112">
        <v>134</v>
      </c>
      <c r="H56" s="111">
        <v>24</v>
      </c>
      <c r="I56" s="112">
        <v>146</v>
      </c>
      <c r="J56" s="111">
        <v>28.01</v>
      </c>
      <c r="K56" s="112" t="s">
        <v>114</v>
      </c>
      <c r="L56" s="111">
        <v>48.13</v>
      </c>
      <c r="M56" s="112">
        <v>118</v>
      </c>
      <c r="N56" s="111"/>
      <c r="O56" s="117"/>
      <c r="P56" s="111">
        <v>36.02</v>
      </c>
      <c r="Q56" s="112">
        <v>130</v>
      </c>
      <c r="R56" s="111"/>
      <c r="S56" s="112"/>
      <c r="T56" s="111">
        <v>22.13</v>
      </c>
      <c r="U56" s="112">
        <v>210</v>
      </c>
      <c r="V56" s="113">
        <f>COUNT(B56:U56)/2</f>
        <v>5.5</v>
      </c>
      <c r="AL56" s="39"/>
    </row>
    <row r="57" spans="1:29" ht="12.75">
      <c r="A57" s="26" t="s">
        <v>9</v>
      </c>
      <c r="B57" s="89"/>
      <c r="C57" s="90">
        <v>180</v>
      </c>
      <c r="D57" s="23"/>
      <c r="E57" s="90">
        <v>86</v>
      </c>
      <c r="F57" s="23"/>
      <c r="G57" s="90">
        <v>134</v>
      </c>
      <c r="H57" s="23"/>
      <c r="I57" s="90">
        <v>148</v>
      </c>
      <c r="J57" s="23"/>
      <c r="K57" s="90"/>
      <c r="L57" s="89"/>
      <c r="M57" s="90">
        <v>120</v>
      </c>
      <c r="N57" s="89"/>
      <c r="O57" s="90">
        <v>171</v>
      </c>
      <c r="P57" s="23"/>
      <c r="Q57" s="90">
        <v>132</v>
      </c>
      <c r="R57" s="23"/>
      <c r="S57" s="90">
        <v>74</v>
      </c>
      <c r="T57" s="23"/>
      <c r="U57" s="90">
        <v>215</v>
      </c>
      <c r="V57" s="27"/>
      <c r="W57" s="28"/>
      <c r="X57" s="28"/>
      <c r="Y57" s="28"/>
      <c r="Z57" s="28"/>
      <c r="AA57" s="28"/>
      <c r="AB57" s="28"/>
      <c r="AC57" s="28"/>
    </row>
    <row r="58" spans="1:22" ht="12.75">
      <c r="A58" s="24"/>
      <c r="B58" s="4"/>
      <c r="C58" s="21"/>
      <c r="E58" s="21"/>
      <c r="G58" s="21"/>
      <c r="I58" s="21"/>
      <c r="K58" s="21"/>
      <c r="L58" s="4"/>
      <c r="M58" s="21"/>
      <c r="N58" s="4"/>
      <c r="O58" s="21"/>
      <c r="Q58" s="21"/>
      <c r="S58" s="21"/>
      <c r="U58" s="21"/>
      <c r="V58" s="25"/>
    </row>
    <row r="59" spans="1:22" ht="12.75">
      <c r="A59" s="37" t="s">
        <v>93</v>
      </c>
      <c r="B59" s="84" t="s">
        <v>45</v>
      </c>
      <c r="C59" s="21"/>
      <c r="D59" s="84" t="s">
        <v>78</v>
      </c>
      <c r="E59" s="21"/>
      <c r="F59" s="84" t="s">
        <v>84</v>
      </c>
      <c r="G59" s="21"/>
      <c r="H59" s="84" t="s">
        <v>79</v>
      </c>
      <c r="I59" s="21"/>
      <c r="J59" s="84"/>
      <c r="K59" s="21"/>
      <c r="L59" s="84" t="s">
        <v>115</v>
      </c>
      <c r="M59" s="21"/>
      <c r="N59" s="84" t="s">
        <v>51</v>
      </c>
      <c r="O59" s="21"/>
      <c r="P59" s="84" t="s">
        <v>82</v>
      </c>
      <c r="Q59" s="21"/>
      <c r="R59" s="84"/>
      <c r="S59" s="21"/>
      <c r="T59" s="84" t="s">
        <v>54</v>
      </c>
      <c r="U59" s="21"/>
      <c r="V59" s="22"/>
    </row>
    <row r="60" spans="1:22" ht="12.75">
      <c r="A60" s="102" t="s">
        <v>90</v>
      </c>
      <c r="B60" s="103">
        <v>27.07</v>
      </c>
      <c r="C60" s="104">
        <v>104</v>
      </c>
      <c r="D60" s="103">
        <v>21.2</v>
      </c>
      <c r="E60" s="104">
        <v>9</v>
      </c>
      <c r="F60" s="103">
        <v>12.11</v>
      </c>
      <c r="G60" s="104">
        <v>20</v>
      </c>
      <c r="H60" s="103">
        <v>27.02</v>
      </c>
      <c r="I60" s="104">
        <v>8</v>
      </c>
      <c r="J60" s="103">
        <v>35.37</v>
      </c>
      <c r="K60" s="104" t="s">
        <v>112</v>
      </c>
      <c r="L60" s="103">
        <v>16.36</v>
      </c>
      <c r="M60" s="104">
        <v>14</v>
      </c>
      <c r="N60" s="103">
        <v>12.37</v>
      </c>
      <c r="O60" s="104">
        <v>7</v>
      </c>
      <c r="P60" s="103">
        <v>12.35</v>
      </c>
      <c r="Q60" s="104">
        <v>15</v>
      </c>
      <c r="R60" s="103"/>
      <c r="S60" s="104"/>
      <c r="T60" s="103">
        <v>16.11</v>
      </c>
      <c r="U60" s="104">
        <v>14</v>
      </c>
      <c r="V60" s="105">
        <f>COUNT(B60:U60)/2</f>
        <v>8.5</v>
      </c>
    </row>
    <row r="61" spans="1:22" ht="12.75">
      <c r="A61" s="106" t="s">
        <v>91</v>
      </c>
      <c r="B61" s="107">
        <v>15.35</v>
      </c>
      <c r="C61" s="108">
        <v>40</v>
      </c>
      <c r="D61" s="107"/>
      <c r="E61" s="108"/>
      <c r="F61" s="107"/>
      <c r="G61" s="108"/>
      <c r="H61" s="107"/>
      <c r="I61" s="108"/>
      <c r="J61" s="107"/>
      <c r="K61" s="108"/>
      <c r="L61" s="107"/>
      <c r="M61" s="108"/>
      <c r="N61" s="107"/>
      <c r="O61" s="108"/>
      <c r="P61" s="107"/>
      <c r="Q61" s="108"/>
      <c r="R61" s="107"/>
      <c r="S61" s="108"/>
      <c r="T61" s="107"/>
      <c r="U61" s="108"/>
      <c r="V61" s="109">
        <f>COUNT(B61:U61)/2</f>
        <v>1</v>
      </c>
    </row>
    <row r="62" spans="1:22" ht="12.75">
      <c r="A62" s="106" t="s">
        <v>92</v>
      </c>
      <c r="B62" s="107">
        <v>13.24</v>
      </c>
      <c r="C62" s="108">
        <v>32</v>
      </c>
      <c r="D62" s="107">
        <v>23.56</v>
      </c>
      <c r="E62" s="108">
        <v>16</v>
      </c>
      <c r="F62" s="107">
        <v>12.4</v>
      </c>
      <c r="G62" s="108">
        <v>24</v>
      </c>
      <c r="H62" s="107">
        <v>30.36</v>
      </c>
      <c r="I62" s="108">
        <v>14</v>
      </c>
      <c r="J62" s="107">
        <v>33.58</v>
      </c>
      <c r="K62" s="108" t="s">
        <v>108</v>
      </c>
      <c r="L62" s="107">
        <v>18.37</v>
      </c>
      <c r="M62" s="108">
        <v>31</v>
      </c>
      <c r="N62" s="107">
        <v>13.12</v>
      </c>
      <c r="O62" s="108">
        <v>8</v>
      </c>
      <c r="P62" s="107">
        <v>13.42</v>
      </c>
      <c r="Q62" s="108">
        <v>22</v>
      </c>
      <c r="R62" s="107"/>
      <c r="S62" s="108"/>
      <c r="T62" s="107"/>
      <c r="U62" s="108"/>
      <c r="V62" s="109">
        <f>COUNT(B62:U62)/2</f>
        <v>7.5</v>
      </c>
    </row>
    <row r="63" spans="1:22" ht="12.75">
      <c r="A63" s="110" t="s">
        <v>119</v>
      </c>
      <c r="B63" s="111"/>
      <c r="C63" s="112"/>
      <c r="D63" s="111"/>
      <c r="E63" s="112"/>
      <c r="F63" s="111"/>
      <c r="G63" s="112"/>
      <c r="H63" s="111"/>
      <c r="I63" s="112"/>
      <c r="J63" s="111"/>
      <c r="K63" s="112"/>
      <c r="L63" s="111"/>
      <c r="M63" s="112"/>
      <c r="N63" s="111">
        <v>15.02</v>
      </c>
      <c r="O63" s="112">
        <v>14</v>
      </c>
      <c r="P63" s="111"/>
      <c r="Q63" s="112"/>
      <c r="R63" s="111"/>
      <c r="S63" s="112"/>
      <c r="T63" s="111"/>
      <c r="U63" s="112"/>
      <c r="V63" s="113">
        <f>COUNT(B63:U63)/2</f>
        <v>1</v>
      </c>
    </row>
    <row r="64" spans="1:29" ht="12.75">
      <c r="A64" s="26" t="s">
        <v>9</v>
      </c>
      <c r="B64" s="89"/>
      <c r="C64" s="90">
        <v>41</v>
      </c>
      <c r="D64" s="23"/>
      <c r="E64" s="90">
        <v>22</v>
      </c>
      <c r="F64" s="23"/>
      <c r="G64" s="90">
        <v>31</v>
      </c>
      <c r="H64" s="23"/>
      <c r="I64" s="90">
        <v>15</v>
      </c>
      <c r="J64" s="23"/>
      <c r="K64" s="90"/>
      <c r="L64" s="89"/>
      <c r="M64" s="90">
        <v>41</v>
      </c>
      <c r="N64" s="89"/>
      <c r="O64" s="90">
        <v>15</v>
      </c>
      <c r="P64" s="23"/>
      <c r="Q64" s="90">
        <v>27</v>
      </c>
      <c r="R64" s="23"/>
      <c r="S64" s="90"/>
      <c r="T64" s="23"/>
      <c r="U64" s="90">
        <v>23</v>
      </c>
      <c r="V64" s="27"/>
      <c r="X64" s="28"/>
      <c r="Y64" s="28"/>
      <c r="Z64" s="28"/>
      <c r="AA64" s="28"/>
      <c r="AB64" s="28"/>
      <c r="AC64" s="28"/>
    </row>
    <row r="65" spans="1:22" ht="12.75">
      <c r="A65" s="24"/>
      <c r="B65" s="4"/>
      <c r="C65" s="21"/>
      <c r="E65" s="21"/>
      <c r="G65" s="21"/>
      <c r="I65" s="21"/>
      <c r="K65" s="21"/>
      <c r="L65" s="4"/>
      <c r="M65" s="21"/>
      <c r="N65" s="4"/>
      <c r="O65" s="21"/>
      <c r="Q65" s="21"/>
      <c r="S65" s="21"/>
      <c r="U65" s="21"/>
      <c r="V65" s="25"/>
    </row>
    <row r="66" spans="1:22" ht="12.75">
      <c r="A66" s="37" t="s">
        <v>94</v>
      </c>
      <c r="B66" s="84" t="s">
        <v>45</v>
      </c>
      <c r="C66" s="21"/>
      <c r="D66" s="84" t="s">
        <v>78</v>
      </c>
      <c r="E66" s="21"/>
      <c r="F66" s="84" t="s">
        <v>97</v>
      </c>
      <c r="G66" s="21"/>
      <c r="H66" s="84" t="s">
        <v>79</v>
      </c>
      <c r="I66" s="21"/>
      <c r="J66" s="84"/>
      <c r="K66" s="21"/>
      <c r="L66" s="84" t="s">
        <v>81</v>
      </c>
      <c r="M66" s="21"/>
      <c r="N66" s="84" t="s">
        <v>51</v>
      </c>
      <c r="O66" s="21"/>
      <c r="P66" s="84" t="s">
        <v>82</v>
      </c>
      <c r="Q66" s="21"/>
      <c r="R66" s="84"/>
      <c r="S66" s="21"/>
      <c r="T66" s="84" t="s">
        <v>54</v>
      </c>
      <c r="U66" s="21"/>
      <c r="V66" s="22"/>
    </row>
    <row r="67" spans="1:22" ht="12.75">
      <c r="A67" s="102" t="s">
        <v>120</v>
      </c>
      <c r="B67" s="103"/>
      <c r="C67" s="104"/>
      <c r="D67" s="103"/>
      <c r="E67" s="104"/>
      <c r="F67" s="103"/>
      <c r="G67" s="104"/>
      <c r="H67" s="103"/>
      <c r="I67" s="104"/>
      <c r="J67" s="103"/>
      <c r="K67" s="104"/>
      <c r="L67" s="103"/>
      <c r="M67" s="104"/>
      <c r="N67" s="103">
        <v>13.47</v>
      </c>
      <c r="O67" s="104">
        <v>21</v>
      </c>
      <c r="P67" s="103"/>
      <c r="Q67" s="104"/>
      <c r="R67" s="103"/>
      <c r="S67" s="104"/>
      <c r="T67" s="103">
        <v>18.14</v>
      </c>
      <c r="U67" s="104">
        <v>19</v>
      </c>
      <c r="V67" s="105">
        <f>COUNT(B67:U67)/2</f>
        <v>2</v>
      </c>
    </row>
    <row r="68" spans="1:22" ht="12.75">
      <c r="A68" s="110" t="s">
        <v>96</v>
      </c>
      <c r="B68" s="111">
        <v>15</v>
      </c>
      <c r="C68" s="112">
        <v>39</v>
      </c>
      <c r="D68" s="111">
        <v>27.34</v>
      </c>
      <c r="E68" s="112">
        <v>17</v>
      </c>
      <c r="F68" s="111">
        <v>14.07</v>
      </c>
      <c r="G68" s="112">
        <v>29</v>
      </c>
      <c r="H68" s="111">
        <v>33.32</v>
      </c>
      <c r="I68" s="112">
        <v>19</v>
      </c>
      <c r="J68" s="111"/>
      <c r="K68" s="112"/>
      <c r="L68" s="111"/>
      <c r="M68" s="112"/>
      <c r="N68" s="111">
        <v>14.42</v>
      </c>
      <c r="O68" s="112">
        <v>26</v>
      </c>
      <c r="P68" s="111"/>
      <c r="Q68" s="112"/>
      <c r="R68" s="111"/>
      <c r="S68" s="112"/>
      <c r="T68" s="111">
        <v>19.51</v>
      </c>
      <c r="U68" s="112">
        <v>22</v>
      </c>
      <c r="V68" s="113">
        <f>COUNT(B68:U68)/2</f>
        <v>6</v>
      </c>
    </row>
    <row r="69" spans="1:29" s="6" customFormat="1" ht="12.75">
      <c r="A69" s="26" t="s">
        <v>9</v>
      </c>
      <c r="B69" s="89"/>
      <c r="C69" s="90">
        <v>41</v>
      </c>
      <c r="D69" s="23"/>
      <c r="E69" s="90">
        <v>17</v>
      </c>
      <c r="F69" s="23"/>
      <c r="G69" s="90">
        <v>29</v>
      </c>
      <c r="H69" s="23"/>
      <c r="I69" s="90">
        <v>19</v>
      </c>
      <c r="J69" s="23"/>
      <c r="K69" s="90"/>
      <c r="L69" s="89"/>
      <c r="M69" s="90"/>
      <c r="N69" s="89"/>
      <c r="O69" s="90">
        <v>27</v>
      </c>
      <c r="P69" s="23"/>
      <c r="Q69" s="90"/>
      <c r="R69" s="23"/>
      <c r="S69" s="90"/>
      <c r="T69" s="23"/>
      <c r="U69" s="90">
        <v>24</v>
      </c>
      <c r="V69" s="27"/>
      <c r="X69" s="28"/>
      <c r="Y69" s="28"/>
      <c r="Z69" s="28"/>
      <c r="AA69" s="28"/>
      <c r="AB69" s="28"/>
      <c r="AC69" s="28"/>
    </row>
    <row r="70" spans="1:22" ht="12.75">
      <c r="A70" s="24"/>
      <c r="B70" s="4"/>
      <c r="C70" s="21"/>
      <c r="E70" s="21"/>
      <c r="G70" s="21"/>
      <c r="I70" s="21"/>
      <c r="K70" s="21"/>
      <c r="L70" s="4"/>
      <c r="M70" s="21"/>
      <c r="N70" s="4"/>
      <c r="O70" s="21"/>
      <c r="Q70" s="21"/>
      <c r="S70" s="21"/>
      <c r="U70" s="21"/>
      <c r="V70" s="25"/>
    </row>
    <row r="71" spans="1:22" ht="12.75">
      <c r="A71" s="37" t="s">
        <v>102</v>
      </c>
      <c r="B71" s="84" t="s">
        <v>45</v>
      </c>
      <c r="C71" s="21"/>
      <c r="D71" s="84" t="s">
        <v>78</v>
      </c>
      <c r="E71" s="21"/>
      <c r="F71" s="84" t="s">
        <v>97</v>
      </c>
      <c r="G71" s="21"/>
      <c r="H71" s="84" t="s">
        <v>82</v>
      </c>
      <c r="I71" s="21"/>
      <c r="J71" s="84"/>
      <c r="K71" s="21"/>
      <c r="L71" s="84" t="s">
        <v>116</v>
      </c>
      <c r="M71" s="21"/>
      <c r="N71" s="84" t="s">
        <v>51</v>
      </c>
      <c r="O71" s="21"/>
      <c r="P71" s="84" t="s">
        <v>82</v>
      </c>
      <c r="Q71" s="21"/>
      <c r="R71" s="84"/>
      <c r="S71" s="21"/>
      <c r="T71" s="84" t="s">
        <v>54</v>
      </c>
      <c r="U71" s="21"/>
      <c r="V71" s="22"/>
    </row>
    <row r="72" spans="1:22" ht="12.75">
      <c r="A72" s="24" t="s">
        <v>95</v>
      </c>
      <c r="B72" s="4">
        <v>14.11</v>
      </c>
      <c r="C72" s="21">
        <v>36</v>
      </c>
      <c r="D72" s="4">
        <v>23.26</v>
      </c>
      <c r="E72" s="21">
        <v>10</v>
      </c>
      <c r="F72" s="4">
        <v>13.26</v>
      </c>
      <c r="G72" s="21">
        <v>14</v>
      </c>
      <c r="H72" s="4">
        <v>14.19</v>
      </c>
      <c r="I72" s="21">
        <v>21</v>
      </c>
      <c r="K72" s="21"/>
      <c r="L72" s="4">
        <v>13.32</v>
      </c>
      <c r="M72" s="21">
        <v>91</v>
      </c>
      <c r="N72" s="4">
        <v>14.12</v>
      </c>
      <c r="O72" s="21">
        <v>23</v>
      </c>
      <c r="P72" s="4">
        <v>9.18</v>
      </c>
      <c r="Q72" s="21">
        <v>20</v>
      </c>
      <c r="S72" s="21"/>
      <c r="T72" s="4">
        <v>18.25</v>
      </c>
      <c r="U72" s="21">
        <v>28</v>
      </c>
      <c r="V72" s="25">
        <f>COUNT(B72:U72)/2</f>
        <v>8</v>
      </c>
    </row>
    <row r="73" spans="1:29" ht="12.75">
      <c r="A73" s="85" t="s">
        <v>9</v>
      </c>
      <c r="B73" s="86"/>
      <c r="C73" s="87">
        <v>41</v>
      </c>
      <c r="D73" s="34"/>
      <c r="E73" s="87">
        <v>13</v>
      </c>
      <c r="F73" s="34"/>
      <c r="G73" s="87">
        <v>21</v>
      </c>
      <c r="H73" s="34"/>
      <c r="I73" s="87">
        <v>25</v>
      </c>
      <c r="J73" s="34"/>
      <c r="K73" s="87"/>
      <c r="L73" s="86"/>
      <c r="M73" s="87">
        <v>132</v>
      </c>
      <c r="N73" s="86"/>
      <c r="O73" s="87">
        <v>27</v>
      </c>
      <c r="P73" s="34"/>
      <c r="Q73" s="87">
        <v>23</v>
      </c>
      <c r="R73" s="34"/>
      <c r="S73" s="87"/>
      <c r="T73" s="34"/>
      <c r="U73" s="87">
        <v>40</v>
      </c>
      <c r="V73" s="88"/>
      <c r="X73" s="28"/>
      <c r="Y73" s="28"/>
      <c r="Z73" s="28"/>
      <c r="AA73" s="28"/>
      <c r="AB73" s="28"/>
      <c r="AC73" s="28"/>
    </row>
    <row r="74" spans="1:29" ht="12.75">
      <c r="A74" s="28"/>
      <c r="B74" s="41"/>
      <c r="C74" s="41"/>
      <c r="E74" s="41"/>
      <c r="G74" s="41"/>
      <c r="I74" s="41"/>
      <c r="K74" s="41"/>
      <c r="L74" s="41"/>
      <c r="M74" s="41"/>
      <c r="N74" s="41"/>
      <c r="O74" s="41"/>
      <c r="Q74" s="41"/>
      <c r="S74" s="41"/>
      <c r="U74" s="41"/>
      <c r="V74" s="42"/>
      <c r="W74" s="28"/>
      <c r="X74" s="28"/>
      <c r="Y74" s="28"/>
      <c r="Z74" s="28"/>
      <c r="AA74" s="28"/>
      <c r="AB74" s="28"/>
      <c r="AC74" s="28"/>
    </row>
    <row r="75" spans="1:22" ht="12.75">
      <c r="A75" s="43"/>
      <c r="B75" s="30"/>
      <c r="C75" s="44"/>
      <c r="D75" s="30"/>
      <c r="E75" s="44"/>
      <c r="F75" s="30"/>
      <c r="G75" s="44"/>
      <c r="H75" s="30"/>
      <c r="I75" s="44"/>
      <c r="J75" s="30"/>
      <c r="K75" s="44"/>
      <c r="L75" s="30"/>
      <c r="M75" s="44"/>
      <c r="N75" s="30"/>
      <c r="O75" s="44"/>
      <c r="P75" s="30"/>
      <c r="Q75" s="44"/>
      <c r="R75" s="30"/>
      <c r="S75" s="44"/>
      <c r="T75" s="30"/>
      <c r="U75" s="44"/>
      <c r="V75" s="31"/>
    </row>
    <row r="76" spans="1:37" s="17" customFormat="1" ht="18">
      <c r="A76" s="9"/>
      <c r="B76" s="10" t="str">
        <f>B3</f>
        <v>Jells Park</v>
      </c>
      <c r="C76" s="11"/>
      <c r="D76" s="10" t="str">
        <f>D3</f>
        <v>Latrobe Uni</v>
      </c>
      <c r="E76" s="11"/>
      <c r="F76" s="10" t="str">
        <f>F3</f>
        <v>Sandown</v>
      </c>
      <c r="G76" s="11"/>
      <c r="H76" s="10" t="str">
        <f>H3</f>
        <v>Geelong</v>
      </c>
      <c r="I76" s="13"/>
      <c r="J76" s="10" t="str">
        <f>J3</f>
        <v>Bendigo</v>
      </c>
      <c r="K76" s="11"/>
      <c r="L76" s="10" t="str">
        <f>L3</f>
        <v>Bundoora</v>
      </c>
      <c r="M76" s="13"/>
      <c r="N76" s="10" t="str">
        <f>N3</f>
        <v>Sandown</v>
      </c>
      <c r="O76" s="13"/>
      <c r="P76" s="10" t="str">
        <f>P3</f>
        <v>Yarra Bend</v>
      </c>
      <c r="Q76" s="13"/>
      <c r="R76" s="10" t="str">
        <f>R3</f>
        <v>Burnley</v>
      </c>
      <c r="S76" s="11"/>
      <c r="T76" s="10" t="str">
        <f>T3</f>
        <v>Tan</v>
      </c>
      <c r="U76" s="11"/>
      <c r="V76" s="45" t="s">
        <v>28</v>
      </c>
      <c r="W76" s="7"/>
      <c r="X76" s="16"/>
      <c r="Y76" s="16"/>
      <c r="Z76" s="16"/>
      <c r="AA76" s="16"/>
      <c r="AB76" s="16"/>
      <c r="AC76" s="16"/>
      <c r="AD76" s="7"/>
      <c r="AE76" s="7"/>
      <c r="AF76" s="7"/>
      <c r="AG76" s="7"/>
      <c r="AH76" s="7"/>
      <c r="AI76" s="7"/>
      <c r="AJ76" s="7"/>
      <c r="AK76" s="7"/>
    </row>
    <row r="77" spans="1:37" s="3" customFormat="1" ht="12.75">
      <c r="A77" s="46"/>
      <c r="B77" s="19">
        <f>B4</f>
        <v>39200</v>
      </c>
      <c r="C77" s="20"/>
      <c r="D77" s="19">
        <f>D4</f>
        <v>39215</v>
      </c>
      <c r="E77" s="20"/>
      <c r="F77" s="19">
        <f>F4</f>
        <v>39228</v>
      </c>
      <c r="G77" s="20"/>
      <c r="H77" s="19">
        <f>H4</f>
        <v>39256</v>
      </c>
      <c r="I77" s="20"/>
      <c r="J77" s="19">
        <f>J4</f>
        <v>39270</v>
      </c>
      <c r="K77" s="20"/>
      <c r="L77" s="19">
        <f>L4</f>
        <v>39284</v>
      </c>
      <c r="M77" s="20"/>
      <c r="N77" s="19">
        <f>N4</f>
        <v>39298</v>
      </c>
      <c r="O77" s="20"/>
      <c r="P77" s="19">
        <f>P4</f>
        <v>39312</v>
      </c>
      <c r="Q77" s="20"/>
      <c r="R77" s="19">
        <f>R4</f>
        <v>39334</v>
      </c>
      <c r="S77" s="21"/>
      <c r="T77" s="19">
        <f>T4</f>
        <v>39347</v>
      </c>
      <c r="U77" s="21"/>
      <c r="V77" s="47"/>
      <c r="W77" s="7"/>
      <c r="X77" s="5"/>
      <c r="Y77" s="5"/>
      <c r="Z77" s="5"/>
      <c r="AA77" s="5"/>
      <c r="AB77" s="5"/>
      <c r="AC77" s="5"/>
      <c r="AD77" s="7"/>
      <c r="AE77" s="7"/>
      <c r="AF77" s="7"/>
      <c r="AG77" s="7"/>
      <c r="AH77" s="7"/>
      <c r="AI77" s="7"/>
      <c r="AJ77" s="7"/>
      <c r="AK77" s="7"/>
    </row>
    <row r="78" spans="1:29" ht="12.75">
      <c r="A78" s="48" t="s">
        <v>11</v>
      </c>
      <c r="B78" s="34"/>
      <c r="C78" s="35" t="s">
        <v>1</v>
      </c>
      <c r="D78" s="34" t="s">
        <v>12</v>
      </c>
      <c r="E78" s="35" t="s">
        <v>1</v>
      </c>
      <c r="F78" s="34" t="s">
        <v>12</v>
      </c>
      <c r="G78" s="35" t="s">
        <v>1</v>
      </c>
      <c r="H78" s="34" t="s">
        <v>12</v>
      </c>
      <c r="I78" s="35" t="s">
        <v>1</v>
      </c>
      <c r="J78" s="34" t="s">
        <v>12</v>
      </c>
      <c r="K78" s="35" t="s">
        <v>1</v>
      </c>
      <c r="L78" s="34"/>
      <c r="M78" s="35" t="s">
        <v>1</v>
      </c>
      <c r="N78" s="34" t="s">
        <v>12</v>
      </c>
      <c r="O78" s="35" t="s">
        <v>1</v>
      </c>
      <c r="P78" s="34" t="s">
        <v>12</v>
      </c>
      <c r="Q78" s="35" t="s">
        <v>1</v>
      </c>
      <c r="R78" s="34" t="s">
        <v>12</v>
      </c>
      <c r="S78" s="35" t="s">
        <v>1</v>
      </c>
      <c r="T78" s="34" t="s">
        <v>12</v>
      </c>
      <c r="U78" s="35" t="s">
        <v>1</v>
      </c>
      <c r="V78" s="47" t="s">
        <v>1</v>
      </c>
      <c r="W78" s="7"/>
      <c r="X78" s="5"/>
      <c r="Y78" s="5"/>
      <c r="Z78" s="5"/>
      <c r="AA78" s="5"/>
      <c r="AB78" s="5"/>
      <c r="AC78" s="5"/>
    </row>
    <row r="79" spans="1:23" ht="12.75">
      <c r="A79" s="37" t="s">
        <v>3</v>
      </c>
      <c r="B79" s="4"/>
      <c r="C79" s="21"/>
      <c r="E79" s="21"/>
      <c r="G79" s="21"/>
      <c r="I79" s="21"/>
      <c r="K79" s="21"/>
      <c r="L79" s="4"/>
      <c r="M79" s="21"/>
      <c r="N79" s="4"/>
      <c r="O79" s="21"/>
      <c r="Q79" s="21"/>
      <c r="S79" s="21"/>
      <c r="U79" s="21"/>
      <c r="V79" s="49"/>
      <c r="W79" s="7"/>
    </row>
    <row r="80" spans="1:23" ht="12.75">
      <c r="A80" s="40" t="s">
        <v>13</v>
      </c>
      <c r="B80" s="41"/>
      <c r="C80" s="50">
        <v>4</v>
      </c>
      <c r="D80" s="41">
        <v>529</v>
      </c>
      <c r="E80" s="50">
        <v>3</v>
      </c>
      <c r="F80" s="41">
        <v>948</v>
      </c>
      <c r="G80" s="50">
        <v>9</v>
      </c>
      <c r="H80" s="41">
        <v>441</v>
      </c>
      <c r="I80" s="50">
        <v>1</v>
      </c>
      <c r="J80" s="41"/>
      <c r="K80" s="50">
        <v>2</v>
      </c>
      <c r="L80" s="41">
        <v>465</v>
      </c>
      <c r="M80" s="50">
        <v>2</v>
      </c>
      <c r="N80" s="41"/>
      <c r="O80" s="50">
        <v>4</v>
      </c>
      <c r="P80" s="41">
        <v>730</v>
      </c>
      <c r="Q80" s="98" t="s">
        <v>122</v>
      </c>
      <c r="R80" s="41"/>
      <c r="S80" s="21"/>
      <c r="T80" s="41"/>
      <c r="U80" s="21">
        <v>3</v>
      </c>
      <c r="V80" s="49">
        <v>2</v>
      </c>
      <c r="W80" s="7"/>
    </row>
    <row r="81" spans="1:23" ht="12.75">
      <c r="A81" s="40" t="s">
        <v>37</v>
      </c>
      <c r="B81" s="41"/>
      <c r="C81" s="50">
        <v>2</v>
      </c>
      <c r="D81" s="41"/>
      <c r="E81" s="50"/>
      <c r="F81" s="41">
        <v>1143</v>
      </c>
      <c r="G81" s="50">
        <v>4</v>
      </c>
      <c r="H81" s="41"/>
      <c r="I81" s="50"/>
      <c r="J81" s="41"/>
      <c r="K81" s="50">
        <v>5</v>
      </c>
      <c r="L81" s="41">
        <v>763</v>
      </c>
      <c r="M81" s="50">
        <v>1</v>
      </c>
      <c r="N81" s="41"/>
      <c r="O81" s="50">
        <v>6</v>
      </c>
      <c r="P81" s="41">
        <v>980</v>
      </c>
      <c r="Q81" s="50">
        <v>4</v>
      </c>
      <c r="R81" s="41"/>
      <c r="S81" s="21"/>
      <c r="T81" s="41"/>
      <c r="U81" s="21">
        <v>8</v>
      </c>
      <c r="V81" s="49">
        <v>4</v>
      </c>
      <c r="W81" s="7"/>
    </row>
    <row r="82" spans="1:23" ht="12.75">
      <c r="A82" s="40" t="s">
        <v>98</v>
      </c>
      <c r="B82" s="41"/>
      <c r="C82" s="50">
        <v>2</v>
      </c>
      <c r="D82" s="41"/>
      <c r="E82" s="50"/>
      <c r="F82" s="41"/>
      <c r="G82" s="50"/>
      <c r="H82" s="41"/>
      <c r="I82" s="50"/>
      <c r="J82" s="41"/>
      <c r="K82" s="50"/>
      <c r="L82" s="41"/>
      <c r="M82" s="50"/>
      <c r="N82" s="41"/>
      <c r="O82" s="50">
        <v>6</v>
      </c>
      <c r="P82" s="41"/>
      <c r="Q82" s="50"/>
      <c r="R82" s="41"/>
      <c r="S82" s="21"/>
      <c r="T82" s="41"/>
      <c r="U82" s="21">
        <v>3</v>
      </c>
      <c r="V82" s="49">
        <v>4</v>
      </c>
      <c r="W82" s="7"/>
    </row>
    <row r="83" spans="1:23" ht="12.75">
      <c r="A83" s="40" t="s">
        <v>105</v>
      </c>
      <c r="B83" s="41"/>
      <c r="C83" s="50"/>
      <c r="D83" s="41"/>
      <c r="E83" s="50"/>
      <c r="F83" s="41"/>
      <c r="G83" s="50"/>
      <c r="H83" s="41">
        <v>73</v>
      </c>
      <c r="I83" s="50">
        <v>4</v>
      </c>
      <c r="J83" s="41"/>
      <c r="K83" s="50"/>
      <c r="L83" s="41"/>
      <c r="M83" s="50"/>
      <c r="N83" s="41"/>
      <c r="O83" s="50"/>
      <c r="P83" s="41"/>
      <c r="Q83" s="50"/>
      <c r="R83" s="41"/>
      <c r="S83" s="21"/>
      <c r="T83" s="41"/>
      <c r="U83" s="21">
        <v>4</v>
      </c>
      <c r="V83" s="100" t="s">
        <v>124</v>
      </c>
      <c r="W83" s="7"/>
    </row>
    <row r="84" spans="1:23" ht="12.75">
      <c r="A84" s="40" t="s">
        <v>99</v>
      </c>
      <c r="B84" s="41"/>
      <c r="C84" s="50">
        <v>12</v>
      </c>
      <c r="D84" s="41">
        <v>57</v>
      </c>
      <c r="E84" s="50">
        <v>3</v>
      </c>
      <c r="F84" s="41"/>
      <c r="G84" s="50"/>
      <c r="H84" s="41"/>
      <c r="I84" s="50"/>
      <c r="J84" s="41"/>
      <c r="K84" s="50"/>
      <c r="L84" s="41"/>
      <c r="M84" s="50"/>
      <c r="N84" s="41"/>
      <c r="O84" s="50">
        <v>6</v>
      </c>
      <c r="P84" s="41"/>
      <c r="Q84" s="50"/>
      <c r="R84" s="41"/>
      <c r="S84" s="21"/>
      <c r="T84" s="41"/>
      <c r="U84" s="21">
        <v>7</v>
      </c>
      <c r="V84" s="49">
        <v>7</v>
      </c>
      <c r="W84" s="7"/>
    </row>
    <row r="85" spans="1:23" ht="12.75">
      <c r="A85" s="40" t="s">
        <v>100</v>
      </c>
      <c r="B85" s="41"/>
      <c r="C85" s="50">
        <v>7</v>
      </c>
      <c r="D85" s="41"/>
      <c r="E85" s="50"/>
      <c r="F85" s="41"/>
      <c r="G85" s="50"/>
      <c r="H85" s="41"/>
      <c r="I85" s="50"/>
      <c r="J85" s="41"/>
      <c r="K85" s="50"/>
      <c r="L85" s="41"/>
      <c r="M85" s="50"/>
      <c r="N85" s="41"/>
      <c r="O85" s="50">
        <v>8</v>
      </c>
      <c r="P85" s="41"/>
      <c r="Q85" s="50"/>
      <c r="R85" s="41"/>
      <c r="S85" s="21"/>
      <c r="T85" s="41"/>
      <c r="U85" s="21">
        <v>7</v>
      </c>
      <c r="V85" s="49">
        <v>8</v>
      </c>
      <c r="W85" s="7"/>
    </row>
    <row r="86" spans="1:23" ht="12.75">
      <c r="A86" s="37" t="s">
        <v>10</v>
      </c>
      <c r="B86" s="41"/>
      <c r="C86" s="50"/>
      <c r="D86" s="41"/>
      <c r="E86" s="50"/>
      <c r="F86" s="41"/>
      <c r="G86" s="50"/>
      <c r="H86" s="41"/>
      <c r="I86" s="50"/>
      <c r="J86" s="41"/>
      <c r="K86" s="50"/>
      <c r="L86" s="41"/>
      <c r="M86" s="50"/>
      <c r="N86" s="41"/>
      <c r="O86" s="50"/>
      <c r="P86" s="41"/>
      <c r="Q86" s="50"/>
      <c r="R86" s="41"/>
      <c r="S86" s="21"/>
      <c r="T86" s="41"/>
      <c r="U86" s="21"/>
      <c r="V86" s="49"/>
      <c r="W86" s="7"/>
    </row>
    <row r="87" spans="1:23" ht="12.75">
      <c r="A87" s="24" t="s">
        <v>113</v>
      </c>
      <c r="B87" s="41"/>
      <c r="C87" s="50">
        <v>8</v>
      </c>
      <c r="D87" s="41"/>
      <c r="E87" s="50"/>
      <c r="F87" s="41"/>
      <c r="G87" s="50"/>
      <c r="H87" s="41">
        <v>374</v>
      </c>
      <c r="I87" s="50">
        <v>3</v>
      </c>
      <c r="J87" s="41"/>
      <c r="K87" s="50">
        <v>5</v>
      </c>
      <c r="L87" s="41"/>
      <c r="M87" s="50"/>
      <c r="N87" s="41"/>
      <c r="O87" s="50">
        <v>8</v>
      </c>
      <c r="P87" s="41">
        <v>339</v>
      </c>
      <c r="Q87" s="50">
        <v>7</v>
      </c>
      <c r="R87" s="41"/>
      <c r="S87" s="21"/>
      <c r="T87" s="41"/>
      <c r="U87" s="21">
        <v>10</v>
      </c>
      <c r="V87" s="49">
        <v>7</v>
      </c>
      <c r="W87" s="7"/>
    </row>
    <row r="88" spans="1:23" ht="12.75">
      <c r="A88" s="24" t="s">
        <v>99</v>
      </c>
      <c r="B88" s="41"/>
      <c r="C88" s="50">
        <v>13</v>
      </c>
      <c r="D88" s="41"/>
      <c r="E88" s="50"/>
      <c r="F88" s="41"/>
      <c r="G88" s="50"/>
      <c r="H88" s="41"/>
      <c r="I88" s="50"/>
      <c r="J88" s="41"/>
      <c r="K88" s="50"/>
      <c r="L88" s="41"/>
      <c r="M88" s="50"/>
      <c r="N88" s="41"/>
      <c r="O88" s="50">
        <v>4</v>
      </c>
      <c r="P88" s="41"/>
      <c r="Q88" s="50"/>
      <c r="R88" s="41"/>
      <c r="S88" s="21"/>
      <c r="T88" s="41"/>
      <c r="U88" s="21"/>
      <c r="V88" s="49">
        <v>10</v>
      </c>
      <c r="W88" s="7"/>
    </row>
    <row r="89" spans="1:23" ht="12.75">
      <c r="A89" s="51" t="s">
        <v>100</v>
      </c>
      <c r="B89" s="30"/>
      <c r="C89" s="52"/>
      <c r="D89" s="30"/>
      <c r="E89" s="52"/>
      <c r="F89" s="30"/>
      <c r="G89" s="52"/>
      <c r="H89" s="30"/>
      <c r="I89" s="52"/>
      <c r="J89" s="30"/>
      <c r="K89" s="52"/>
      <c r="L89" s="30"/>
      <c r="M89" s="52"/>
      <c r="N89" s="30"/>
      <c r="O89" s="52">
        <v>8</v>
      </c>
      <c r="P89" s="30"/>
      <c r="Q89" s="52"/>
      <c r="R89" s="29"/>
      <c r="S89" s="52"/>
      <c r="T89" s="29"/>
      <c r="U89" s="52">
        <v>7</v>
      </c>
      <c r="V89" s="101">
        <v>8</v>
      </c>
      <c r="W89" s="7"/>
    </row>
    <row r="100" ht="12.75">
      <c r="J100" s="53"/>
    </row>
    <row r="106" ht="12" customHeight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</sheetData>
  <sheetProtection/>
  <printOptions/>
  <pageMargins left="0.83" right="0.24" top="0.47" bottom="0.3" header="0.36" footer="0.3"/>
  <pageSetup fitToHeight="1" fitToWidth="1" orientation="landscape" paperSize="9" scale="47" r:id="rId1"/>
  <rowBreaks count="2" manualBreakCount="2">
    <brk id="45" max="255" man="1"/>
    <brk id="4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0" zoomScaleNormal="70" zoomScalePageLayoutView="0" workbookViewId="0" topLeftCell="A1">
      <selection activeCell="L11" sqref="L11"/>
    </sheetView>
  </sheetViews>
  <sheetFormatPr defaultColWidth="9.140625" defaultRowHeight="12.75"/>
  <cols>
    <col min="1" max="1" width="9.140625" style="7" customWidth="1"/>
    <col min="2" max="2" width="22.140625" style="7" customWidth="1"/>
    <col min="3" max="4" width="11.00390625" style="7" customWidth="1"/>
    <col min="5" max="5" width="11.7109375" style="7" customWidth="1"/>
    <col min="6" max="6" width="11.00390625" style="7" bestFit="1" customWidth="1"/>
    <col min="7" max="7" width="10.421875" style="7" bestFit="1" customWidth="1"/>
    <col min="8" max="8" width="10.421875" style="7" customWidth="1"/>
    <col min="9" max="9" width="10.140625" style="7" customWidth="1"/>
    <col min="10" max="11" width="11.421875" style="7" bestFit="1" customWidth="1"/>
    <col min="12" max="12" width="11.421875" style="6" bestFit="1" customWidth="1"/>
    <col min="13" max="13" width="9.140625" style="7" customWidth="1"/>
    <col min="14" max="14" width="9.140625" style="7" hidden="1" customWidth="1"/>
    <col min="15" max="15" width="10.421875" style="7" customWidth="1"/>
    <col min="16" max="16384" width="9.140625" style="7" customWidth="1"/>
  </cols>
  <sheetData>
    <row r="1" spans="1:8" ht="30">
      <c r="A1" s="1" t="s">
        <v>39</v>
      </c>
      <c r="B1" s="54"/>
      <c r="C1" s="55"/>
      <c r="D1" s="55"/>
      <c r="H1" s="55"/>
    </row>
    <row r="2" spans="3:8" ht="12.75">
      <c r="C2" s="55"/>
      <c r="D2" s="55"/>
      <c r="H2" s="55"/>
    </row>
    <row r="3" spans="1:15" ht="25.5">
      <c r="A3" s="56" t="s">
        <v>35</v>
      </c>
      <c r="B3" s="57"/>
      <c r="C3" s="91" t="str">
        <f>Results!B3</f>
        <v>Jells Park</v>
      </c>
      <c r="D3" s="92" t="str">
        <f>Results!D3</f>
        <v>Latrobe Uni</v>
      </c>
      <c r="E3" s="92" t="str">
        <f>Results!F3</f>
        <v>Sandown</v>
      </c>
      <c r="F3" s="92" t="str">
        <f>Results!H3</f>
        <v>Geelong</v>
      </c>
      <c r="G3" s="92" t="str">
        <f>Results!J3</f>
        <v>Bendigo</v>
      </c>
      <c r="H3" s="92" t="str">
        <f>Results!L3</f>
        <v>Bundoora</v>
      </c>
      <c r="I3" s="92" t="str">
        <f>Results!N3</f>
        <v>Sandown</v>
      </c>
      <c r="J3" s="92" t="str">
        <f>Results!P3</f>
        <v>Yarra Bend</v>
      </c>
      <c r="K3" s="93" t="str">
        <f>Results!R3</f>
        <v>Burnley</v>
      </c>
      <c r="L3" s="94" t="str">
        <f>Results!T3</f>
        <v>Tan</v>
      </c>
      <c r="M3" s="58" t="s">
        <v>14</v>
      </c>
      <c r="N3" s="58" t="s">
        <v>26</v>
      </c>
      <c r="O3" s="58" t="s">
        <v>31</v>
      </c>
    </row>
    <row r="4" spans="1:15" ht="12.75">
      <c r="A4" s="59"/>
      <c r="B4" s="21"/>
      <c r="C4" s="60">
        <f>Results!B4</f>
        <v>39200</v>
      </c>
      <c r="D4" s="61">
        <f>Results!D4</f>
        <v>39215</v>
      </c>
      <c r="E4" s="61">
        <f>Results!F4</f>
        <v>39228</v>
      </c>
      <c r="F4" s="61">
        <f>Results!H4</f>
        <v>39256</v>
      </c>
      <c r="G4" s="61">
        <f>Results!J4</f>
        <v>39270</v>
      </c>
      <c r="H4" s="61">
        <f>Results!L4</f>
        <v>39284</v>
      </c>
      <c r="I4" s="61">
        <f>Results!N4</f>
        <v>39298</v>
      </c>
      <c r="J4" s="61">
        <f>Results!P4</f>
        <v>39312</v>
      </c>
      <c r="K4" s="61">
        <f>Results!R4</f>
        <v>39334</v>
      </c>
      <c r="L4" s="62">
        <f>Results!T4</f>
        <v>39347</v>
      </c>
      <c r="M4" s="18"/>
      <c r="N4" s="24"/>
      <c r="O4" s="18"/>
    </row>
    <row r="5" spans="1:15" ht="12.75">
      <c r="A5" s="59"/>
      <c r="B5" s="21"/>
      <c r="C5" s="4"/>
      <c r="D5" s="4"/>
      <c r="E5" s="4"/>
      <c r="F5" s="4"/>
      <c r="G5" s="4"/>
      <c r="H5" s="4"/>
      <c r="I5" s="4"/>
      <c r="J5" s="4"/>
      <c r="K5" s="63"/>
      <c r="L5" s="49"/>
      <c r="M5" s="18"/>
      <c r="N5" s="51"/>
      <c r="O5" s="18"/>
    </row>
    <row r="6" spans="1:15" ht="12.75">
      <c r="A6" s="64"/>
      <c r="B6" s="65"/>
      <c r="C6" s="66"/>
      <c r="D6" s="66"/>
      <c r="E6" s="66"/>
      <c r="F6" s="66"/>
      <c r="G6" s="66"/>
      <c r="H6" s="66"/>
      <c r="I6" s="66"/>
      <c r="J6" s="66"/>
      <c r="K6" s="67"/>
      <c r="L6" s="68"/>
      <c r="M6" s="69"/>
      <c r="N6" s="24"/>
      <c r="O6" s="69"/>
    </row>
    <row r="7" spans="1:15" ht="12.75">
      <c r="A7" s="70">
        <f>1</f>
        <v>1</v>
      </c>
      <c r="B7" s="71" t="str">
        <f>Results!A7</f>
        <v>James Atkinson</v>
      </c>
      <c r="C7" s="72">
        <f>IF(ISBLANK(Results!C7),"",ROUND((Results!C$23-Results!C7+1)/Results!C$23*100,2))</f>
        <v>91.01</v>
      </c>
      <c r="D7" s="96">
        <f>IF(ISBLANK(Results!E7),"",ROUND((Results!E$23-Results!E7+1)/Results!E$23*100,2))</f>
        <v>97.78</v>
      </c>
      <c r="E7" s="73">
        <f>IF(ISBLANK(Results!G7),"",ROUND((Results!G$23-Results!G7+1)/Results!G$23*100,2))</f>
      </c>
      <c r="F7" s="96">
        <f>IF(ISBLANK(Results!I7),"",ROUND((Results!I$23-Results!I7+1)/Results!I$23*100,2))</f>
        <v>97.72</v>
      </c>
      <c r="G7" s="73">
        <f>(LARGE((C7:F7,H7:L7),1)+LARGE((C7:F7,H7:L7),2)+LARGE((C7:F7,H7:L7),3))/3</f>
        <v>97.37666666666667</v>
      </c>
      <c r="H7" s="97">
        <f>IF(ISBLANK(Results!M7),"",ROUND((Results!M$23-Results!M7+1)/Results!M$23*100,2))</f>
        <v>95.51</v>
      </c>
      <c r="I7" s="73">
        <f>IF(ISBLANK(Results!O7),"",ROUND((Results!O$23-Results!O7+1)/Results!O$23*100,2))</f>
        <v>92.26</v>
      </c>
      <c r="J7" s="73">
        <f>IF(ISBLANK(Results!Q7),"",ROUND((Results!Q$23-Results!Q7+1)/Results!Q$23*100,2))</f>
      </c>
      <c r="K7" s="96">
        <f>IF(ISBLANK(Results!S7),"",ROUND((Results!S$23-Results!S7+1)/Results!S$23*100,2))</f>
        <v>96.63</v>
      </c>
      <c r="L7" s="74">
        <f>IF(ISBLANK(Results!U7),"",ROUND((Results!U$23-Results!U7+1)/Results!U$23*100,2))</f>
        <v>94.53</v>
      </c>
      <c r="M7" s="75">
        <f aca="true" t="shared" si="0" ref="M7:M44">SUM(C7:L7)</f>
        <v>762.8166666666666</v>
      </c>
      <c r="N7" s="24" t="e">
        <f aca="true" t="shared" si="1" ref="N7:N44">LARGE(C7:L7,9)</f>
        <v>#NUM!</v>
      </c>
      <c r="O7" s="75">
        <f aca="true" t="shared" si="2" ref="O7:O44">IF(ISNUMBER(N7),M7-N7,M7)</f>
        <v>762.8166666666666</v>
      </c>
    </row>
    <row r="8" spans="1:15" ht="12.75">
      <c r="A8" s="70">
        <f aca="true" t="shared" si="3" ref="A8:A44">1+A7</f>
        <v>2</v>
      </c>
      <c r="B8" s="71" t="str">
        <f>Results!A8</f>
        <v>Steven Williams</v>
      </c>
      <c r="C8" s="95">
        <f>IF(ISBLANK(Results!C8),"",ROUND((Results!C$23-Results!C8+1)/Results!C$23*100,2))</f>
        <v>85.01</v>
      </c>
      <c r="D8" s="73">
        <f>IF(ISBLANK(Results!E8),"",ROUND((Results!E$23-Results!E8+1)/Results!E$23*100,2))</f>
      </c>
      <c r="E8" s="73">
        <f>IF(ISBLANK(Results!G8),"",ROUND((Results!G$23-Results!G8+1)/Results!G$23*100,2))</f>
      </c>
      <c r="F8" s="73">
        <f>IF(ISBLANK(Results!I8),"",ROUND((Results!I$23-Results!I8+1)/Results!I$23*100,2))</f>
        <v>85.02</v>
      </c>
      <c r="G8" s="73">
        <f>(LARGE((C8:F8,H8:L8),1)+LARGE((C8:F8,H8:L8),2)+LARGE((C8:F8,H8:L8),3))/3</f>
        <v>90.48</v>
      </c>
      <c r="H8" s="96">
        <f>IF(ISBLANK(Results!M8),"",ROUND((Results!M$23-Results!M8+1)/Results!M$23*100,2))</f>
        <v>86.23</v>
      </c>
      <c r="I8" s="96">
        <f>IF(ISBLANK(Results!O8),"",ROUND((Results!O$23-Results!O8+1)/Results!O$23*100,2))</f>
        <v>86.45</v>
      </c>
      <c r="J8" s="96">
        <f>IF(ISBLANK(Results!Q8),"",ROUND((Results!Q$23-Results!Q8+1)/Results!Q$23*100,2))</f>
        <v>88.89</v>
      </c>
      <c r="K8" s="96">
        <f>IF(ISBLANK(Results!S8),"",ROUND((Results!S$23-Results!S8+1)/Results!S$23*100,2))</f>
        <v>91.39</v>
      </c>
      <c r="L8" s="99">
        <f>IF(ISBLANK(Results!U8),"",ROUND((Results!U$23-Results!U8+1)/Results!U$23*100,2))</f>
        <v>91.16</v>
      </c>
      <c r="M8" s="75">
        <f t="shared" si="0"/>
        <v>704.63</v>
      </c>
      <c r="N8" s="24" t="e">
        <f t="shared" si="1"/>
        <v>#NUM!</v>
      </c>
      <c r="O8" s="75">
        <f t="shared" si="2"/>
        <v>704.63</v>
      </c>
    </row>
    <row r="9" spans="1:15" ht="12.75">
      <c r="A9" s="70">
        <f t="shared" si="3"/>
        <v>3</v>
      </c>
      <c r="B9" s="71" t="str">
        <f>Results!A10</f>
        <v>Martin Spiteri</v>
      </c>
      <c r="C9" s="72">
        <f>IF(ISBLANK(Results!C10),"",ROUND((Results!C$23-Results!C10+1)/Results!C$23*100,2))</f>
        <v>71.09</v>
      </c>
      <c r="D9" s="96">
        <f>IF(ISBLANK(Results!E10),"",ROUND((Results!E$23-Results!E10+1)/Results!E$23*100,2))</f>
        <v>77.53</v>
      </c>
      <c r="E9" s="73">
        <f>IF(ISBLANK(Results!G10),"",ROUND((Results!G$23-Results!G10+1)/Results!G$23*100,2))</f>
        <v>77.39</v>
      </c>
      <c r="F9" s="73">
        <f>IF(ISBLANK(Results!I10),"",ROUND((Results!I$23-Results!I10+1)/Results!I$23*100,2))</f>
        <v>77.52</v>
      </c>
      <c r="G9" s="73"/>
      <c r="H9" s="73">
        <f>IF(ISBLANK(Results!M10),"",ROUND((Results!M$23-Results!M10+1)/Results!M$23*100,2))</f>
        <v>75.75</v>
      </c>
      <c r="I9" s="73">
        <f>IF(ISBLANK(Results!O10),"",ROUND((Results!O$23-Results!O10+1)/Results!O$23*100,2))</f>
        <v>70.11</v>
      </c>
      <c r="J9" s="73">
        <f>IF(ISBLANK(Results!Q10),"",ROUND((Results!Q$23-Results!Q10+1)/Results!Q$23*100,2))</f>
        <v>77.5</v>
      </c>
      <c r="K9" s="73">
        <f>IF(ISBLANK(Results!S10),"",ROUND((Results!S$23-Results!S10+1)/Results!S$23*100,2))</f>
        <v>75.66</v>
      </c>
      <c r="L9" s="99">
        <f>IF(ISBLANK(Results!U10),"",ROUND((Results!U$23-Results!U10+1)/Results!U$23*100,2))</f>
        <v>80.63</v>
      </c>
      <c r="M9" s="75">
        <f t="shared" si="0"/>
        <v>683.18</v>
      </c>
      <c r="N9" s="24">
        <f t="shared" si="1"/>
        <v>70.11</v>
      </c>
      <c r="O9" s="75">
        <f t="shared" si="2"/>
        <v>613.0699999999999</v>
      </c>
    </row>
    <row r="10" spans="1:15" ht="12.75">
      <c r="A10" s="70">
        <f t="shared" si="3"/>
        <v>4</v>
      </c>
      <c r="B10" s="71" t="str">
        <f>Results!A9</f>
        <v>Michael Young</v>
      </c>
      <c r="C10" s="95">
        <f>IF(ISBLANK(Results!C9),"",ROUND((Results!C$23-Results!C9+1)/Results!C$23*100,2))</f>
        <v>80.94</v>
      </c>
      <c r="D10" s="73">
        <f>IF(ISBLANK(Results!E9),"",ROUND((Results!E$23-Results!E9+1)/Results!E$23*100,2))</f>
        <v>69.3</v>
      </c>
      <c r="E10" s="73">
        <f>IF(ISBLANK(Results!G9),"",ROUND((Results!G$23-Results!G9+1)/Results!G$23*100,2))</f>
        <v>73.62</v>
      </c>
      <c r="F10" s="73">
        <f>IF(ISBLANK(Results!I9),"",ROUND((Results!I$23-Results!I9+1)/Results!I$23*100,2))</f>
        <v>71.34</v>
      </c>
      <c r="G10" s="73">
        <f>(LARGE((C10:F10,H10:L10),1)+LARGE((C10:F10,H10:L10),2)+LARGE((C10:F10,H10:L10),3))/3</f>
        <v>77.26666666666667</v>
      </c>
      <c r="H10" s="73">
        <f>IF(ISBLANK(Results!M9),"",ROUND((Results!M$23-Results!M9+1)/Results!M$23*100,2))</f>
        <v>70.36</v>
      </c>
      <c r="I10" s="96">
        <f>IF(ISBLANK(Results!O9),"",ROUND((Results!O$23-Results!O9+1)/Results!O$23*100,2))</f>
        <v>75.7</v>
      </c>
      <c r="J10" s="73">
        <f>IF(ISBLANK(Results!Q9),"",ROUND((Results!Q$23-Results!Q9+1)/Results!Q$23*100,2))</f>
      </c>
      <c r="K10" s="73">
        <f>IF(ISBLANK(Results!S9),"",ROUND((Results!S$23-Results!S9+1)/Results!S$23*100,2))</f>
        <v>54.68</v>
      </c>
      <c r="L10" s="74">
        <f>IF(ISBLANK(Results!U9),"",ROUND((Results!U$23-Results!U9+1)/Results!U$23*100,2))</f>
        <v>75.16</v>
      </c>
      <c r="M10" s="75">
        <f t="shared" si="0"/>
        <v>648.3666666666667</v>
      </c>
      <c r="N10" s="24">
        <f t="shared" si="1"/>
        <v>54.68</v>
      </c>
      <c r="O10" s="75">
        <f t="shared" si="2"/>
        <v>593.6866666666667</v>
      </c>
    </row>
    <row r="11" spans="1:15" ht="12.75">
      <c r="A11" s="70">
        <f t="shared" si="3"/>
        <v>5</v>
      </c>
      <c r="B11" s="71" t="str">
        <f>Results!A11</f>
        <v>John Hand</v>
      </c>
      <c r="C11" s="72">
        <f>IF(ISBLANK(Results!C11),"",ROUND((Results!C$23-Results!C11+1)/Results!C$23*100,2))</f>
        <v>66.81</v>
      </c>
      <c r="D11" s="96">
        <f>IF(ISBLANK(Results!E11),"",ROUND((Results!E$23-Results!E11+1)/Results!E$23*100,2))</f>
        <v>76.58</v>
      </c>
      <c r="E11" s="96">
        <f>IF(ISBLANK(Results!G11),"",ROUND((Results!G$23-Results!G11+1)/Results!G$23*100,2))</f>
        <v>77.14</v>
      </c>
      <c r="F11" s="73">
        <f>IF(ISBLANK(Results!I11),"",ROUND((Results!I$23-Results!I11+1)/Results!I$23*100,2))</f>
        <v>74.92</v>
      </c>
      <c r="G11" s="73">
        <f>(LARGE((C11:F11,H11:L11),1)+LARGE((C11:F11,H11:L11),2)+LARGE((C11:F11,H11:L11),3))/3</f>
        <v>76.21333333333332</v>
      </c>
      <c r="H11" s="73">
        <f>IF(ISBLANK(Results!M11),"",ROUND((Results!M$23-Results!M11+1)/Results!M$23*100,2))</f>
        <v>67.96</v>
      </c>
      <c r="I11" s="73">
        <f>IF(ISBLANK(Results!O11),"",ROUND((Results!O$23-Results!O11+1)/Results!O$23*100,2))</f>
        <v>32.47</v>
      </c>
      <c r="J11" s="73">
        <f>IF(ISBLANK(Results!Q11),"",ROUND((Results!Q$23-Results!Q11+1)/Results!Q$23*100,2))</f>
        <v>64.17</v>
      </c>
      <c r="K11" s="73">
        <f>IF(ISBLANK(Results!S11),"",ROUND((Results!S$23-Results!S11+1)/Results!S$23*100,2))</f>
      </c>
      <c r="L11" s="74">
        <f>IF(ISBLANK(Results!U11),"",ROUND((Results!U$23-Results!U11+1)/Results!U$23*100,2))</f>
        <v>35.37</v>
      </c>
      <c r="M11" s="75">
        <f t="shared" si="0"/>
        <v>571.6333333333332</v>
      </c>
      <c r="N11" s="24">
        <f t="shared" si="1"/>
        <v>32.47</v>
      </c>
      <c r="O11" s="75">
        <f t="shared" si="2"/>
        <v>539.1633333333332</v>
      </c>
    </row>
    <row r="12" spans="1:15" ht="12.75">
      <c r="A12" s="70">
        <f t="shared" si="3"/>
        <v>6</v>
      </c>
      <c r="B12" s="71" t="str">
        <f>Results!A12</f>
        <v>Christopher Knott</v>
      </c>
      <c r="C12" s="72">
        <f>IF(ISBLANK(Results!C12),"",ROUND((Results!C$23-Results!C12+1)/Results!C$23*100,2))</f>
        <v>57.39</v>
      </c>
      <c r="D12" s="96">
        <f>IF(ISBLANK(Results!E12),"",ROUND((Results!E$23-Results!E12+1)/Results!E$23*100,2))</f>
        <v>66.77</v>
      </c>
      <c r="E12" s="73">
        <f>IF(ISBLANK(Results!G12),"",ROUND((Results!G$23-Results!G12+1)/Results!G$23*100,2))</f>
      </c>
      <c r="F12" s="73">
        <f>IF(ISBLANK(Results!I12),"",ROUND((Results!I$23-Results!I12+1)/Results!I$23*100,2))</f>
      </c>
      <c r="G12" s="73">
        <f>(LARGE((C12:F12,H12:L12),1)+LARGE((C12:F12,H12:L12),2)+LARGE((C12:F12,H12:L12),3))/3</f>
        <v>66.74333333333333</v>
      </c>
      <c r="H12" s="96">
        <f>IF(ISBLANK(Results!M12),"",ROUND((Results!M$23-Results!M12+1)/Results!M$23*100,2))</f>
        <v>69.46</v>
      </c>
      <c r="I12" s="73">
        <f>IF(ISBLANK(Results!O12),"",ROUND((Results!O$23-Results!O12+1)/Results!O$23*100,2))</f>
        <v>59.35</v>
      </c>
      <c r="J12" s="73">
        <f>IF(ISBLANK(Results!Q12),"",ROUND((Results!Q$23-Results!Q12+1)/Results!Q$23*100,2))</f>
        <v>60.56</v>
      </c>
      <c r="K12" s="73">
        <f>IF(ISBLANK(Results!S12),"",ROUND((Results!S$23-Results!S12+1)/Results!S$23*100,2))</f>
        <v>50.56</v>
      </c>
      <c r="L12" s="74">
        <f>IF(ISBLANK(Results!U12),"",ROUND((Results!U$23-Results!U12+1)/Results!U$23*100,2))</f>
        <v>64</v>
      </c>
      <c r="M12" s="75">
        <f t="shared" si="0"/>
        <v>494.8333333333333</v>
      </c>
      <c r="N12" s="24" t="e">
        <f t="shared" si="1"/>
        <v>#NUM!</v>
      </c>
      <c r="O12" s="75">
        <f t="shared" si="2"/>
        <v>494.8333333333333</v>
      </c>
    </row>
    <row r="13" spans="1:15" ht="12.75">
      <c r="A13" s="70">
        <f t="shared" si="3"/>
        <v>7</v>
      </c>
      <c r="B13" s="71" t="str">
        <f>Results!A60</f>
        <v>Uma Muthia</v>
      </c>
      <c r="C13" s="72">
        <f>IF(ISBLANK(Results!C60),"",ROUND((Results!C$57-Results!C60+1)/Results!C$57*100,2))</f>
        <v>42.78</v>
      </c>
      <c r="D13" s="96">
        <f>IF(ISBLANK(Results!E60),"",ROUND((Results!E$64-Results!E60+1)/Results!E$64*100,2))</f>
        <v>63.64</v>
      </c>
      <c r="E13" s="73">
        <f>IF(ISBLANK(Results!G60),"",ROUND((Results!G$64-Results!G60+1)/Results!G$64*100,2))</f>
        <v>38.71</v>
      </c>
      <c r="F13" s="73">
        <f>IF(ISBLANK(Results!I60),"",ROUND((Results!I$64-Results!I60+1)/Results!I$64*100,2))</f>
        <v>53.33</v>
      </c>
      <c r="G13" s="73">
        <f>(LARGE((C13:F13,H13:L13),1)+LARGE((C13:F13,H13:L13),2)+LARGE((C13:F13,H13:L13),3))/3</f>
        <v>63.97666666666667</v>
      </c>
      <c r="H13" s="96">
        <f>IF(ISBLANK(Results!M60),"",ROUND((Results!M$64-Results!M60+1)/Results!M$64*100,2))</f>
        <v>68.29</v>
      </c>
      <c r="I13" s="73">
        <f>IF(ISBLANK(Results!O60),"",ROUND((Results!O$64-Results!O60+1)/Results!O$64*100,2))</f>
        <v>60</v>
      </c>
      <c r="J13" s="73">
        <f>IF(ISBLANK(Results!Q60),"",ROUND((Results!Q$64-Results!Q60+1)/Results!Q$64*100,2))</f>
        <v>48.15</v>
      </c>
      <c r="K13" s="73">
        <f>IF(ISBLANK(Results!S60),"",ROUND((Results!S$64-Results!S60+1)/Results!S$64*100,2))</f>
      </c>
      <c r="L13" s="74">
        <f>IF(ISBLANK(Results!U60),"",ROUND((Results!U$64-Results!U60+1)/Results!U$64*100,2))</f>
        <v>43.48</v>
      </c>
      <c r="M13" s="75">
        <f t="shared" si="0"/>
        <v>482.3566666666667</v>
      </c>
      <c r="N13" s="24">
        <f t="shared" si="1"/>
        <v>38.71</v>
      </c>
      <c r="O13" s="75">
        <f t="shared" si="2"/>
        <v>443.6466666666667</v>
      </c>
    </row>
    <row r="14" spans="1:15" ht="12.75">
      <c r="A14" s="70">
        <f t="shared" si="3"/>
        <v>8</v>
      </c>
      <c r="B14" s="71" t="str">
        <f>Results!A14</f>
        <v>Ash Snowden</v>
      </c>
      <c r="C14" s="72">
        <f>IF(ISBLANK(Results!C14),"",ROUND((Results!C$23-Results!C14+1)/Results!C$23*100,2))</f>
        <v>52.46</v>
      </c>
      <c r="D14" s="73">
        <f>IF(ISBLANK(Results!E14),"",ROUND((Results!E$23-Results!E14+1)/Results!E$23*100,2))</f>
      </c>
      <c r="E14" s="96">
        <f>IF(ISBLANK(Results!G14),"",ROUND((Results!G$23-Results!G14+1)/Results!G$23*100,2))</f>
        <v>54.02</v>
      </c>
      <c r="F14" s="73">
        <f>IF(ISBLANK(Results!I14),"",ROUND((Results!I$23-Results!I14+1)/Results!I$23*100,2))</f>
      </c>
      <c r="G14" s="73">
        <f>(LARGE((C14:F14,H14:L14),1)+LARGE((C14:F14,H14:L14),2)+LARGE((C14:F14,H14:L14),3))/3</f>
        <v>58.193333333333335</v>
      </c>
      <c r="H14" s="73">
        <f>IF(ISBLANK(Results!M14),"",ROUND((Results!M$23-Results!M14+1)/Results!M$23*100,2))</f>
        <v>47.31</v>
      </c>
      <c r="I14" s="96">
        <f>IF(ISBLANK(Results!O14),"",ROUND((Results!O$23-Results!O14+1)/Results!O$23*100,2))</f>
        <v>56.56</v>
      </c>
      <c r="J14" s="73">
        <f>IF(ISBLANK(Results!Q14),"",ROUND((Results!Q$23-Results!Q14+1)/Results!Q$23*100,2))</f>
        <v>52.78</v>
      </c>
      <c r="K14" s="73">
        <f>IF(ISBLANK(Results!S14),"",ROUND((Results!S$23-Results!S14+1)/Results!S$23*100,2))</f>
        <v>44.19</v>
      </c>
      <c r="L14" s="99">
        <f>IF(ISBLANK(Results!U14),"",ROUND((Results!U$23-Results!U14+1)/Results!U$23*100,2))</f>
        <v>64</v>
      </c>
      <c r="M14" s="75">
        <f t="shared" si="0"/>
        <v>429.5133333333334</v>
      </c>
      <c r="N14" s="24" t="e">
        <f t="shared" si="1"/>
        <v>#NUM!</v>
      </c>
      <c r="O14" s="75">
        <f t="shared" si="2"/>
        <v>429.5133333333334</v>
      </c>
    </row>
    <row r="15" spans="1:15" ht="12.75">
      <c r="A15" s="70">
        <f t="shared" si="3"/>
        <v>9</v>
      </c>
      <c r="B15" s="71" t="str">
        <f>Results!A13</f>
        <v>Warren Holst</v>
      </c>
      <c r="C15" s="95">
        <f>IF(ISBLANK(Results!C13),"",ROUND((Results!C$23-Results!C13+1)/Results!C$23*100,2))</f>
        <v>52.46</v>
      </c>
      <c r="D15" s="73">
        <f>IF(ISBLANK(Results!E13),"",ROUND((Results!E$23-Results!E13+1)/Results!E$23*100,2))</f>
        <v>49.05</v>
      </c>
      <c r="E15" s="73">
        <f>IF(ISBLANK(Results!G13),"",ROUND((Results!G$23-Results!G13+1)/Results!G$23*100,2))</f>
        <v>45.23</v>
      </c>
      <c r="F15" s="73">
        <f>IF(ISBLANK(Results!I13),"",ROUND((Results!I$23-Results!I13+1)/Results!I$23*100,2))</f>
        <v>34.53</v>
      </c>
      <c r="G15" s="73">
        <f>(LARGE((C15:F15,H15:L15),1)+LARGE((C15:F15,H15:L15),2)+LARGE((C15:F15,H15:L15),3))/3</f>
        <v>49.02333333333333</v>
      </c>
      <c r="H15" s="73">
        <f>IF(ISBLANK(Results!M13),"",ROUND((Results!M$23-Results!M13+1)/Results!M$23*100,2))</f>
        <v>36.23</v>
      </c>
      <c r="I15" s="73">
        <f>IF(ISBLANK(Results!O13),"",ROUND((Results!O$23-Results!O13+1)/Results!O$23*100,2))</f>
        <v>44.95</v>
      </c>
      <c r="J15" s="73">
        <f>IF(ISBLANK(Results!Q13),"",ROUND((Results!Q$23-Results!Q13+1)/Results!Q$23*100,2))</f>
        <v>45.56</v>
      </c>
      <c r="K15" s="73">
        <f>IF(ISBLANK(Results!S13),"",ROUND((Results!S$23-Results!S13+1)/Results!S$23*100,2))</f>
      </c>
      <c r="L15" s="74">
        <f>IF(ISBLANK(Results!U13),"",ROUND((Results!U$23-Results!U13+1)/Results!U$23*100,2))</f>
        <v>29.26</v>
      </c>
      <c r="M15" s="75">
        <f t="shared" si="0"/>
        <v>386.2933333333333</v>
      </c>
      <c r="N15" s="24">
        <f t="shared" si="1"/>
        <v>29.26</v>
      </c>
      <c r="O15" s="75">
        <f t="shared" si="2"/>
        <v>357.0333333333333</v>
      </c>
    </row>
    <row r="16" spans="1:15" ht="12.75">
      <c r="A16" s="70">
        <f t="shared" si="3"/>
        <v>10</v>
      </c>
      <c r="B16" s="71" t="str">
        <f>Results!A15</f>
        <v>Michael Harvey</v>
      </c>
      <c r="C16" s="72">
        <f>IF(ISBLANK(Results!C15),"",ROUND((Results!C$23-Results!C15+1)/Results!C$23*100,2))</f>
        <v>24.63</v>
      </c>
      <c r="D16" s="73">
        <f>IF(ISBLANK(Results!E15),"",ROUND((Results!E$23-Results!E15+1)/Results!E$23*100,2))</f>
        <v>38.29</v>
      </c>
      <c r="E16" s="73">
        <f>IF(ISBLANK(Results!G15),"",ROUND((Results!G$23-Results!G15+1)/Results!G$23*100,2))</f>
        <v>35.18</v>
      </c>
      <c r="F16" s="96">
        <f>IF(ISBLANK(Results!I15),"",ROUND((Results!I$23-Results!I15+1)/Results!I$23*100,2))</f>
        <v>51.79</v>
      </c>
      <c r="G16" s="73"/>
      <c r="H16" s="73">
        <f>IF(ISBLANK(Results!M15),"",ROUND((Results!M$23-Results!M15+1)/Results!M$23*100,2))</f>
        <v>49.1</v>
      </c>
      <c r="I16" s="73">
        <f>IF(ISBLANK(Results!O15),"",ROUND((Results!O$23-Results!O15+1)/Results!O$23*100,2))</f>
      </c>
      <c r="J16" s="73">
        <f>IF(ISBLANK(Results!Q15),"",ROUND((Results!Q$23-Results!Q15+1)/Results!Q$23*100,2))</f>
        <v>38.33</v>
      </c>
      <c r="K16" s="96">
        <f>IF(ISBLANK(Results!S15),"",ROUND((Results!S$23-Results!S15+1)/Results!S$23*100,2))</f>
        <v>61.8</v>
      </c>
      <c r="L16" s="74">
        <f>IF(ISBLANK(Results!U15),"",ROUND((Results!U$23-Results!U15+1)/Results!U$23*100,2))</f>
      </c>
      <c r="M16" s="75">
        <f t="shared" si="0"/>
        <v>299.12</v>
      </c>
      <c r="N16" s="24" t="e">
        <f t="shared" si="1"/>
        <v>#NUM!</v>
      </c>
      <c r="O16" s="75">
        <f t="shared" si="2"/>
        <v>299.12</v>
      </c>
    </row>
    <row r="17" spans="1:15" ht="12.75">
      <c r="A17" s="70">
        <f t="shared" si="3"/>
        <v>11</v>
      </c>
      <c r="B17" s="71" t="str">
        <f>Results!A54</f>
        <v>Sally Atkinson</v>
      </c>
      <c r="C17" s="72">
        <f>IF(ISBLANK(Results!C54),"",ROUND((Results!C$57-Results!C54+1)/Results!C$57*100,2))</f>
        <v>30.56</v>
      </c>
      <c r="D17" s="73">
        <f>IF(ISBLANK(Results!E54),"",ROUND((Results!E$57-Results!E54+1)/Results!E$57*100,2))</f>
        <v>37.21</v>
      </c>
      <c r="E17" s="73">
        <f>IF(ISBLANK(Results!G54),"",ROUND((Results!G$57-Results!G54+1)/Results!G$57*100,2))</f>
      </c>
      <c r="F17" s="96">
        <f>IF(ISBLANK(Results!I54),"",ROUND((Results!I$57-Results!I54+1)/Results!I$57*100,2))</f>
        <v>40.54</v>
      </c>
      <c r="G17" s="73">
        <f>(LARGE((C17:F17,H17:L17),1)+LARGE((C17:F17,H17:L17),2)+LARGE((C17:F17,H17:L17),3))/3</f>
        <v>39.870000000000005</v>
      </c>
      <c r="H17" s="73">
        <f>IF(ISBLANK(Results!M54),"",ROUND((Results!M$57-Results!M54+1)/Results!M$57*100,2))</f>
      </c>
      <c r="I17" s="73">
        <f>IF(ISBLANK(Results!O54),"",ROUND((Results!O$57-Results!O54+1)/Results!O$57*100,2))</f>
        <v>31.58</v>
      </c>
      <c r="J17" s="96">
        <f>IF(ISBLANK(Results!Q54),"",ROUND((Results!Q$57-Results!Q54+1)/Results!Q$57*100,2))</f>
        <v>36.36</v>
      </c>
      <c r="K17" s="73">
        <f>IF(ISBLANK(Results!S54),"",ROUND((Results!S$57-Results!S54+1)/Results!S$57*100,2))</f>
        <v>31.08</v>
      </c>
      <c r="L17" s="99">
        <f>IF(ISBLANK(Results!U54),"",ROUND((Results!U$57-Results!U54+1)/Results!U$57*100,2))</f>
        <v>41.86</v>
      </c>
      <c r="M17" s="75">
        <f t="shared" si="0"/>
        <v>289.06</v>
      </c>
      <c r="N17" s="24" t="e">
        <f t="shared" si="1"/>
        <v>#NUM!</v>
      </c>
      <c r="O17" s="75">
        <f t="shared" si="2"/>
        <v>289.06</v>
      </c>
    </row>
    <row r="18" spans="1:15" ht="12.75">
      <c r="A18" s="70">
        <f t="shared" si="3"/>
        <v>12</v>
      </c>
      <c r="B18" s="71" t="str">
        <f>Results!A16</f>
        <v>Tony George</v>
      </c>
      <c r="C18" s="72">
        <f>IF(ISBLANK(Results!C16),"",ROUND((Results!C$23-Results!C16+1)/Results!C$23*100,2))</f>
        <v>19.49</v>
      </c>
      <c r="D18" s="73">
        <f>IF(ISBLANK(Results!E16),"",ROUND((Results!E$23-Results!E16+1)/Results!E$23*100,2))</f>
        <v>25.63</v>
      </c>
      <c r="E18" s="73">
        <f>IF(ISBLANK(Results!G16),"",ROUND((Results!G$23-Results!G16+1)/Results!G$23*100,2))</f>
        <v>23.62</v>
      </c>
      <c r="F18" s="96">
        <f>IF(ISBLANK(Results!I16),"",ROUND((Results!I$23-Results!I16+1)/Results!I$23*100,2))</f>
        <v>33.55</v>
      </c>
      <c r="G18" s="73">
        <f>(LARGE((C18:F18,H18:L18),1)+LARGE((C18:F18,H18:L18),2)+LARGE((C18:F18,H18:L18),3))/3</f>
        <v>40.62</v>
      </c>
      <c r="H18" s="96">
        <f>IF(ISBLANK(Results!M16),"",ROUND((Results!M$23-Results!M16+1)/Results!M$23*100,2))</f>
        <v>40.12</v>
      </c>
      <c r="I18" s="96">
        <f>IF(ISBLANK(Results!O16),"",ROUND((Results!O$23-Results!O16+1)/Results!O$23*100,2))</f>
        <v>42.37</v>
      </c>
      <c r="J18" s="73">
        <f>IF(ISBLANK(Results!Q16),"",ROUND((Results!Q$23-Results!Q16+1)/Results!Q$23*100,2))</f>
        <v>37.22</v>
      </c>
      <c r="K18" s="73">
        <f>IF(ISBLANK(Results!S16),"",ROUND((Results!S$23-Results!S16+1)/Results!S$23*100,2))</f>
      </c>
      <c r="L18" s="74">
        <f>IF(ISBLANK(Results!U16),"",ROUND((Results!U$23-Results!U16+1)/Results!U$23*100,2))</f>
        <v>39.37</v>
      </c>
      <c r="M18" s="75">
        <f t="shared" si="0"/>
        <v>301.99</v>
      </c>
      <c r="N18" s="24">
        <f t="shared" si="1"/>
        <v>19.49</v>
      </c>
      <c r="O18" s="75">
        <f t="shared" si="2"/>
        <v>282.5</v>
      </c>
    </row>
    <row r="19" spans="1:15" ht="12.75">
      <c r="A19" s="70">
        <f t="shared" si="3"/>
        <v>13</v>
      </c>
      <c r="B19" s="71" t="str">
        <f>Results!A31</f>
        <v>Matthew Minney</v>
      </c>
      <c r="C19" s="95">
        <f>IF(ISBLANK(Results!C31),"",ROUND((Results!C$23-Results!C31+1)/Results!C$23*100,2))</f>
        <v>45.4</v>
      </c>
      <c r="D19" s="73">
        <f>IF(ISBLANK(Results!E31),"",ROUND((Results!E$35-Results!E31+1)/Results!E$35*100,2))</f>
        <v>34.78</v>
      </c>
      <c r="E19" s="73">
        <f>IF(ISBLANK(Results!G31),"",ROUND((Results!G$23-Results!G31+1)/Results!G$23*100,2))</f>
        <v>35.93</v>
      </c>
      <c r="F19" s="73">
        <f>IF(ISBLANK(Results!I31),"",ROUND((Results!I$35-Results!I31+1)/Results!I$35*100,2))</f>
        <v>33.33</v>
      </c>
      <c r="G19" s="73"/>
      <c r="H19" s="73">
        <f>IF(ISBLANK(Results!M31),"",ROUND((Results!M$35-Results!M31+1)/Results!M$35*100,2))</f>
      </c>
      <c r="I19" s="96">
        <f>IF(ISBLANK(Results!O31),"",ROUND((Results!O$35-Results!O31+1)/Results!O$35*100,2))</f>
        <v>63.64</v>
      </c>
      <c r="J19" s="73">
        <f>IF(ISBLANK(Results!Q31),"",ROUND((Results!Q$35-Results!Q31+1)/Results!Q$35*100,2))</f>
      </c>
      <c r="K19" s="73">
        <f>IF(ISBLANK(Results!S31),"",ROUND((Results!S$35-Results!S31+1)/Results!S$35*100,2))</f>
      </c>
      <c r="L19" s="74">
        <f>IF(ISBLANK(Results!U31),"",ROUND((Results!U$35-Results!U31+1)/Results!U$35*100,2))</f>
        <v>57.89</v>
      </c>
      <c r="M19" s="75">
        <f t="shared" si="0"/>
        <v>270.96999999999997</v>
      </c>
      <c r="N19" s="24" t="e">
        <f t="shared" si="1"/>
        <v>#NUM!</v>
      </c>
      <c r="O19" s="75">
        <f t="shared" si="2"/>
        <v>270.96999999999997</v>
      </c>
    </row>
    <row r="20" spans="1:15" ht="12.75">
      <c r="A20" s="70">
        <f t="shared" si="3"/>
        <v>14</v>
      </c>
      <c r="B20" s="71" t="str">
        <f>Results!A44</f>
        <v>Ganesha Muthia</v>
      </c>
      <c r="C20" s="95">
        <f>IF(ISBLANK(Results!C44),"",ROUND((Results!C$45-Results!C44+1)/Results!C$45*100,2))</f>
        <v>37.14</v>
      </c>
      <c r="D20" s="73">
        <f>IF(ISBLANK(Results!E44),"",ROUND((Results!E$45-Results!E44+1)/Results!E$45*100,2))</f>
      </c>
      <c r="E20" s="73">
        <f>IF(ISBLANK(Results!G44),"",ROUND((Results!G$45-Results!G44+1)/Results!G$45*100,2))</f>
        <v>32</v>
      </c>
      <c r="F20" s="73">
        <f>IF(ISBLANK(Results!I44),"",ROUND((Results!I$45-Results!I44+1)/Results!I$45*100,2))</f>
        <v>31.25</v>
      </c>
      <c r="G20" s="73"/>
      <c r="H20" s="73">
        <f>IF(ISBLANK(Results!M44),"",ROUND((Results!M$45-Results!M44+1)/Results!M$45*100,2))</f>
        <v>16.67</v>
      </c>
      <c r="I20" s="73">
        <f>IF(ISBLANK(Results!O44),"",ROUND((Results!O$45-Results!O44+1)/Results!O$45*100,2))</f>
        <v>31.43</v>
      </c>
      <c r="J20" s="73">
        <f>IF(ISBLANK(Results!Q44),"",ROUND((Results!Q$45-Results!Q44+1)/Results!Q$45*100,2))</f>
        <v>31.25</v>
      </c>
      <c r="K20" s="73">
        <f>IF(ISBLANK(Results!S44),"",ROUND((Results!S$45-Results!S44+1)/Results!S$45*100,2))</f>
      </c>
      <c r="L20" s="99">
        <f>IF(ISBLANK(Results!U44),"",ROUND((Results!U$45-Results!U44+1)/Results!U$45*100,2))</f>
        <v>59.26</v>
      </c>
      <c r="M20" s="75">
        <f t="shared" si="0"/>
        <v>239</v>
      </c>
      <c r="N20" s="24" t="e">
        <f t="shared" si="1"/>
        <v>#NUM!</v>
      </c>
      <c r="O20" s="75">
        <f t="shared" si="2"/>
        <v>239</v>
      </c>
    </row>
    <row r="21" spans="1:15" ht="12.75">
      <c r="A21" s="70">
        <f t="shared" si="3"/>
        <v>15</v>
      </c>
      <c r="B21" s="71" t="str">
        <f>Results!A62</f>
        <v>Anissa Muthia</v>
      </c>
      <c r="C21" s="72">
        <f>IF(ISBLANK(Results!C62),"",ROUND((Results!C$64-Results!C62+1)/Results!C$64*100,2))</f>
        <v>24.39</v>
      </c>
      <c r="D21" s="96">
        <f>IF(ISBLANK(Results!E62),"",ROUND((Results!E$64-Results!E62+1)/Results!E$64*100,2))</f>
        <v>31.82</v>
      </c>
      <c r="E21" s="73">
        <f>IF(ISBLANK(Results!G62),"",ROUND((Results!G$64-Results!G62+1)/Results!G$64*100,2))</f>
        <v>25.81</v>
      </c>
      <c r="F21" s="73">
        <f>IF(ISBLANK(Results!I62),"",ROUND((Results!I$64-Results!I62+1)/Results!I$64*100,2))</f>
        <v>13.33</v>
      </c>
      <c r="G21" s="73">
        <f>(LARGE((C21:F21,H21:L21),1)+LARGE((C21:F21,H21:L21),2)+LARGE((C21:F21,H21:L21),3))/3</f>
        <v>37.32666666666667</v>
      </c>
      <c r="H21" s="73">
        <f>IF(ISBLANK(Results!M62),"",ROUND((Results!M$64-Results!M62+1)/Results!M$64*100,2))</f>
        <v>26.83</v>
      </c>
      <c r="I21" s="96">
        <f>IF(ISBLANK(Results!O62),"",ROUND((Results!O$64-Results!O62+1)/Results!O$64*100,2))</f>
        <v>53.33</v>
      </c>
      <c r="J21" s="73">
        <f>IF(ISBLANK(Results!Q62),"",ROUND((Results!Q$64-Results!Q62+1)/Results!Q$64*100,2))</f>
        <v>22.22</v>
      </c>
      <c r="K21" s="73">
        <f>IF(ISBLANK(Results!S62),"",ROUND((Results!S$64-Results!S62+1)/Results!S$64*100,2))</f>
      </c>
      <c r="L21" s="74">
        <f>IF(ISBLANK(Results!U62),"",ROUND((Results!U$64-Results!U62+1)/Results!U$64*100,2))</f>
      </c>
      <c r="M21" s="75">
        <f t="shared" si="0"/>
        <v>235.05666666666664</v>
      </c>
      <c r="N21" s="24" t="e">
        <f t="shared" si="1"/>
        <v>#NUM!</v>
      </c>
      <c r="O21" s="75">
        <f t="shared" si="2"/>
        <v>235.05666666666664</v>
      </c>
    </row>
    <row r="22" spans="1:15" ht="12.75">
      <c r="A22" s="70">
        <f t="shared" si="3"/>
        <v>16</v>
      </c>
      <c r="B22" s="71" t="str">
        <f>Results!A72</f>
        <v>Seema Muthia</v>
      </c>
      <c r="C22" s="72">
        <f>IF(ISBLANK(Results!C72),"",ROUND((Results!C$73-Results!C72+1)/Results!C$73*100,2))</f>
        <v>14.63</v>
      </c>
      <c r="D22" s="73">
        <f>IF(ISBLANK(Results!E72),"",ROUND((Results!E$73-Results!E72+1)/Results!E$73*100,2))</f>
        <v>30.77</v>
      </c>
      <c r="E22" s="96">
        <f>IF(ISBLANK(Results!G72),"",ROUND((Results!G$73-Results!G72+1)/Results!G$73*100,2))</f>
        <v>38.1</v>
      </c>
      <c r="F22" s="73">
        <f>IF(ISBLANK(Results!I72),"",ROUND((Results!I$73-Results!I72+1)/Results!I$73*100,2))</f>
        <v>20</v>
      </c>
      <c r="G22" s="73"/>
      <c r="H22" s="73">
        <f>IF(ISBLANK(Results!M72),"",ROUND((Results!M$73-Results!M72+1)/Results!M$73*100,2))</f>
        <v>31.82</v>
      </c>
      <c r="I22" s="73">
        <f>IF(ISBLANK(Results!O72),"",ROUND((Results!O$73-Results!O72+1)/Results!O$73*100,2))</f>
        <v>18.52</v>
      </c>
      <c r="J22" s="73">
        <f>IF(ISBLANK(Results!Q72),"",ROUND((Results!Q$73-Results!Q72+1)/Results!Q$73*100,2))</f>
        <v>17.39</v>
      </c>
      <c r="K22" s="73">
        <f>IF(ISBLANK(Results!S72),"",ROUND((Results!S$73-Results!S72+1)/Results!S$73*100,2))</f>
      </c>
      <c r="L22" s="99">
        <f>IF(ISBLANK(Results!U72),"",ROUND((Results!U$73-Results!U72+1)/Results!U$73*100,2))</f>
        <v>32.5</v>
      </c>
      <c r="M22" s="75">
        <f t="shared" si="0"/>
        <v>203.73000000000002</v>
      </c>
      <c r="N22" s="24" t="e">
        <f t="shared" si="1"/>
        <v>#NUM!</v>
      </c>
      <c r="O22" s="75">
        <f t="shared" si="2"/>
        <v>203.73000000000002</v>
      </c>
    </row>
    <row r="23" spans="1:15" ht="12.75">
      <c r="A23" s="70">
        <f t="shared" si="3"/>
        <v>17</v>
      </c>
      <c r="B23" s="71" t="str">
        <f>Results!A38</f>
        <v>Marcus Albiston</v>
      </c>
      <c r="C23" s="72">
        <f>IF(ISBLANK(Results!C38),"",ROUND((Results!C$41-Results!C38+1)/Results!C$41*100,2))</f>
        <v>68.57</v>
      </c>
      <c r="D23" s="73">
        <f>IF(ISBLANK(Results!E38),"",ROUND((Results!E$41-Results!E38+1)/Results!E$41*100,2))</f>
      </c>
      <c r="E23" s="73">
        <f>IF(ISBLANK(Results!G38),"",ROUND((Results!G$41-Results!G38+1)/Results!G$41*100,2))</f>
      </c>
      <c r="F23" s="73">
        <f>IF(ISBLANK(Results!I38),"",ROUND((Results!I$41-Results!I38+1)/Results!I$41*100,2))</f>
      </c>
      <c r="G23" s="73">
        <f>(C23+L23)/2</f>
        <v>66.54499999999999</v>
      </c>
      <c r="H23" s="73">
        <f>IF(ISBLANK(Results!M38),"",ROUND((Results!M$41-Results!M38+1)/Results!M$41*100,2))</f>
      </c>
      <c r="I23" s="73">
        <f>IF(ISBLANK(Results!O38),"",ROUND((Results!O$41-Results!O38+1)/Results!O$41*100,2))</f>
      </c>
      <c r="J23" s="73">
        <f>IF(ISBLANK(Results!Q38),"",ROUND((Results!Q$41-Results!Q38+1)/Results!Q$41*100,2))</f>
      </c>
      <c r="K23" s="73">
        <f>IF(ISBLANK(Results!S38),"",ROUND((Results!S$41-Results!S38+1)/Results!S$41*100,2))</f>
      </c>
      <c r="L23" s="74">
        <f>IF(ISBLANK(Results!U38),"",ROUND((Results!U$41-Results!U38+1)/Results!U$41*100,2))</f>
        <v>64.52</v>
      </c>
      <c r="M23" s="75">
        <f t="shared" si="0"/>
        <v>199.635</v>
      </c>
      <c r="N23" s="24" t="e">
        <f t="shared" si="1"/>
        <v>#NUM!</v>
      </c>
      <c r="O23" s="75">
        <f t="shared" si="2"/>
        <v>199.635</v>
      </c>
    </row>
    <row r="24" spans="1:15" ht="12.75">
      <c r="A24" s="70">
        <f t="shared" si="3"/>
        <v>18</v>
      </c>
      <c r="B24" s="71" t="str">
        <f>Results!A40</f>
        <v>Rhys Cook</v>
      </c>
      <c r="C24" s="72">
        <f>IF(ISBLANK(Results!C40),"",ROUND((Results!C$41-Results!C40+1)/Results!C$41*100,2))</f>
        <v>5.71</v>
      </c>
      <c r="D24" s="96">
        <f>IF(ISBLANK(Results!E40),"",ROUND((Results!E$41-Results!E40+1)/Results!E$41*100,2))</f>
        <v>25</v>
      </c>
      <c r="E24" s="96">
        <f>IF(ISBLANK(Results!G40),"",ROUND((Results!G$41-Results!G40+1)/Results!G$41*100,2))</f>
        <v>25</v>
      </c>
      <c r="F24" s="73">
        <f>IF(ISBLANK(Results!I40),"",ROUND((Results!I$41-Results!I40+1)/Results!I$41*100,2))</f>
        <v>10</v>
      </c>
      <c r="G24" s="73"/>
      <c r="H24" s="97">
        <f>IF(ISBLANK(Results!M40),"",ROUND((Results!M$41-Results!M40+1)/Results!M$41*100,2))</f>
        <v>23.58</v>
      </c>
      <c r="I24" s="73">
        <f>IF(ISBLANK(Results!O40),"",ROUND((Results!O$41-Results!O40+1)/Results!O$41*100,2))</f>
        <v>20</v>
      </c>
      <c r="J24" s="96">
        <f>IF(ISBLANK(Results!Q40),"",ROUND((Results!Q$41-Results!Q40+1)/Results!Q$41*100,2))</f>
        <v>28.13</v>
      </c>
      <c r="K24" s="73">
        <f>IF(ISBLANK(Results!S40),"",ROUND((Results!S$41-Results!S40+1)/Results!S$41*100,2))</f>
      </c>
      <c r="L24" s="74">
        <f>IF(ISBLANK(Results!U40),"",ROUND((Results!U$41-Results!U40+1)/Results!U$41*100,2))</f>
      </c>
      <c r="M24" s="75">
        <f t="shared" si="0"/>
        <v>137.42000000000002</v>
      </c>
      <c r="N24" s="24" t="e">
        <f t="shared" si="1"/>
        <v>#NUM!</v>
      </c>
      <c r="O24" s="75">
        <f t="shared" si="2"/>
        <v>137.42000000000002</v>
      </c>
    </row>
    <row r="25" spans="1:15" ht="12.75">
      <c r="A25" s="70">
        <f t="shared" si="3"/>
        <v>19</v>
      </c>
      <c r="B25" s="71" t="str">
        <f>Results!A18</f>
        <v>Stephen Paine</v>
      </c>
      <c r="C25" s="72">
        <f>IF(ISBLANK(Results!C18),"",ROUND((Results!C$23-Results!C18+1)/Results!C$23*100,2))</f>
      </c>
      <c r="D25" s="73"/>
      <c r="E25" s="73">
        <f>IF(ISBLANK(Results!G18),"",ROUND((Results!G$23-Results!G18+1)/Results!G$23*100,2))</f>
      </c>
      <c r="F25" s="73">
        <f>IF(ISBLANK(Results!I18),"",ROUND((Results!I$23-Results!I18+1)/Results!I$23*100,2))</f>
      </c>
      <c r="G25" s="73"/>
      <c r="H25" s="73">
        <f>IF(ISBLANK(Results!M18),"",ROUND((Results!M$23-Results!M18+1)/Results!M$23*100,2))</f>
      </c>
      <c r="I25" s="73">
        <f>IF(ISBLANK(Results!O18),"",ROUND((Results!O$23-Results!O18+1)/Results!O$23*100,2))</f>
      </c>
      <c r="J25" s="96">
        <f>IF(ISBLANK(Results!Q18),"",ROUND((Results!Q$23-Results!Q18+1)/Results!Q$23*100,2))</f>
        <v>55</v>
      </c>
      <c r="K25" s="73">
        <f>IF(ISBLANK(Results!S18),"",ROUND((Results!S$23-Results!S18+1)/Results!S$23*100,2))</f>
      </c>
      <c r="L25" s="99">
        <f>IF(ISBLANK(Results!U18),"",ROUND((Results!U$23-Results!U18+1)/Results!U$23*100,2))</f>
        <v>80.63</v>
      </c>
      <c r="M25" s="75">
        <f t="shared" si="0"/>
        <v>135.63</v>
      </c>
      <c r="N25" s="24" t="e">
        <f t="shared" si="1"/>
        <v>#NUM!</v>
      </c>
      <c r="O25" s="75">
        <f t="shared" si="2"/>
        <v>135.63</v>
      </c>
    </row>
    <row r="26" spans="1:15" ht="12.75">
      <c r="A26" s="70">
        <f t="shared" si="3"/>
        <v>20</v>
      </c>
      <c r="B26" s="71" t="str">
        <f>Results!A17</f>
        <v>John Nolan</v>
      </c>
      <c r="C26" s="72">
        <f>IF(ISBLANK(Results!C17),"",ROUND((Results!C$23-Results!C17+1)/Results!C$23*100,2))</f>
        <v>16.7</v>
      </c>
      <c r="D26" s="73">
        <f>IF(ISBLANK(Results!E17),"",ROUND((Results!E$23-Results!E17+1)/Results!E$23*100,2))</f>
        <v>18.67</v>
      </c>
      <c r="E26" s="96">
        <f>IF(ISBLANK(Results!G17),"",ROUND((Results!G$23-Results!G17+1)/Results!G$23*100,2))</f>
        <v>20.35</v>
      </c>
      <c r="F26" s="73">
        <f>IF(ISBLANK(Results!I17),"",ROUND((Results!I$23-Results!I17+1)/Results!I$23*100,2))</f>
        <v>16.29</v>
      </c>
      <c r="G26" s="73">
        <f>(LARGE((C26:F26,H26:L26),1)+LARGE((C26:F26,H26:L26),2)+LARGE((C26:F26,H26:L26),3))/3</f>
        <v>19.1</v>
      </c>
      <c r="H26" s="73">
        <f>IF(ISBLANK(Results!M17),"",ROUND((Results!M$23-Results!M17+1)/Results!M$23*100,2))</f>
        <v>13.77</v>
      </c>
      <c r="I26" s="73">
        <f>IF(ISBLANK(Results!O17),"",ROUND((Results!O$23-Results!O17+1)/Results!O$23*100,2))</f>
        <v>18.28</v>
      </c>
      <c r="J26" s="73">
        <f>IF(ISBLANK(Results!Q17),"",ROUND((Results!Q$23-Results!Q17+1)/Results!Q$23*100,2))</f>
      </c>
      <c r="K26" s="73">
        <f>IF(ISBLANK(Results!S17),"",ROUND((Results!S$23-Results!S17+1)/Results!S$23*100,2))</f>
      </c>
      <c r="L26" s="74">
        <f>IF(ISBLANK(Results!U17),"",ROUND((Results!U$23-Results!U17+1)/Results!U$23*100,2))</f>
      </c>
      <c r="M26" s="75">
        <f t="shared" si="0"/>
        <v>123.16000000000001</v>
      </c>
      <c r="N26" s="24" t="e">
        <f t="shared" si="1"/>
        <v>#NUM!</v>
      </c>
      <c r="O26" s="75">
        <f t="shared" si="2"/>
        <v>123.16000000000001</v>
      </c>
    </row>
    <row r="27" spans="1:15" ht="12.75">
      <c r="A27" s="70">
        <f t="shared" si="3"/>
        <v>21</v>
      </c>
      <c r="B27" s="71" t="str">
        <f>Results!A26</f>
        <v>Evan Pearce</v>
      </c>
      <c r="C27" s="72">
        <f>IF(ISBLANK(Results!C26),"",ROUND((Results!C$28-Results!C26+1)/Results!C$28*100,2))</f>
        <v>13.06</v>
      </c>
      <c r="D27" s="73"/>
      <c r="E27" s="73"/>
      <c r="F27" s="73">
        <f>IF(ISBLANK(Results!I26),"",ROUND((Results!I$28-Results!I26+1)/Results!I$28*100,2))</f>
        <v>13.33</v>
      </c>
      <c r="G27" s="73"/>
      <c r="H27" s="73">
        <f>IF(ISBLANK(Results!M26),"",ROUND((Results!M$28-Results!M26+1)/Results!M$28*100,2))</f>
      </c>
      <c r="I27" s="73">
        <f>IF(ISBLANK(Results!O26),"",ROUND((Results!O$28-Results!O26+1)/Results!O$28*100,2))</f>
        <v>10.11</v>
      </c>
      <c r="J27" s="73">
        <f>IF(ISBLANK(Results!Q26),"",ROUND((Results!Q$28-Results!Q26+1)/Results!Q$28*100,2))</f>
        <v>30.77</v>
      </c>
      <c r="K27" s="73">
        <f>IF(ISBLANK(Results!S26),"",ROUND((Results!S$28-Results!S26+1)/Results!S$28*100,2))</f>
      </c>
      <c r="L27" s="74">
        <f>IF(ISBLANK(Results!U26),"",ROUND((Results!U$28-Results!U26+1)/Results!U$28*100,2))</f>
        <v>16.67</v>
      </c>
      <c r="M27" s="75">
        <f t="shared" si="0"/>
        <v>83.94</v>
      </c>
      <c r="N27" s="24" t="e">
        <f t="shared" si="1"/>
        <v>#NUM!</v>
      </c>
      <c r="O27" s="75">
        <f t="shared" si="2"/>
        <v>83.94</v>
      </c>
    </row>
    <row r="28" spans="1:15" ht="12.75">
      <c r="A28" s="70">
        <f t="shared" si="3"/>
        <v>22</v>
      </c>
      <c r="B28" s="71" t="str">
        <f>Results!A53</f>
        <v>Emma Baldwin</v>
      </c>
      <c r="C28" s="72">
        <f>IF(ISBLANK(Results!C53),"",ROUND((Results!C$57-Results!C53+1)/Results!C$57*100,2))</f>
      </c>
      <c r="D28" s="73">
        <f>IF(ISBLANK(Results!E53),"",ROUND((Results!E$57-Results!E53+1)/Results!E$57*100,2))</f>
      </c>
      <c r="E28" s="73">
        <f>IF(ISBLANK(Results!G53),"",ROUND((Results!G$57-Results!G53+1)/Results!G$57*100,2))</f>
      </c>
      <c r="F28" s="73">
        <f>IF(ISBLANK(Results!I53),"",ROUND((Results!I$57-Results!I53+1)/Results!I$57*100,2))</f>
      </c>
      <c r="G28" s="73"/>
      <c r="H28" s="73">
        <f>IF(ISBLANK(Results!M53),"",ROUND((Results!M$57-Results!M53+1)/Results!M$57*100,2))</f>
      </c>
      <c r="I28" s="96">
        <f>IF(ISBLANK(Results!O53),"",ROUND((Results!O$57-Results!O53+1)/Results!O$57*100,2))</f>
        <v>81.87</v>
      </c>
      <c r="J28" s="73">
        <f>IF(ISBLANK(Results!Q53),"",ROUND((Results!Q$57-Results!Q53+1)/Results!Q$57*100,2))</f>
      </c>
      <c r="K28" s="73">
        <f>IF(ISBLANK(Results!S53),"",ROUND((Results!S$57-Results!S53+1)/Results!S$57*100,2))</f>
      </c>
      <c r="L28" s="74">
        <f>IF(ISBLANK(Results!U53),"",ROUND((Results!U$57-Results!U53+1)/Results!U$57*100,2))</f>
      </c>
      <c r="M28" s="75">
        <f t="shared" si="0"/>
        <v>81.87</v>
      </c>
      <c r="N28" s="24" t="e">
        <f t="shared" si="1"/>
        <v>#NUM!</v>
      </c>
      <c r="O28" s="75">
        <f t="shared" si="2"/>
        <v>81.87</v>
      </c>
    </row>
    <row r="29" spans="1:15" ht="12.75">
      <c r="A29" s="70">
        <f t="shared" si="3"/>
        <v>23</v>
      </c>
      <c r="B29" s="71" t="str">
        <f>Results!A52</f>
        <v>Madeleine Pape</v>
      </c>
      <c r="C29" s="72">
        <f>IF(ISBLANK(Results!C52),"",ROUND((Results!C$58-Results!C52+1)/Results!C$58*100,2))</f>
      </c>
      <c r="D29" s="73">
        <f>IF(ISBLANK(Results!E52),"",ROUND((Results!E$58-Results!E52+1)/Results!E$58*100,2))</f>
      </c>
      <c r="E29" s="73">
        <f>IF(ISBLANK(Results!G52),"",ROUND((Results!G$57-Results!G52+1)/Results!G$57*100,2))</f>
        <v>80.6</v>
      </c>
      <c r="F29" s="73">
        <f>IF(ISBLANK(Results!I52),"",ROUND((Results!I$57-Results!I52+1)/Results!I$57*100,2))</f>
      </c>
      <c r="G29" s="73">
        <f>IF(ISBLANK(Results!K52),"",AVERAGE(L29,H29,J29))</f>
      </c>
      <c r="H29" s="73">
        <f>IF(ISBLANK(Results!M52),"",ROUND((Results!M$57-Results!M52+1)/Results!M$57*100,2))</f>
      </c>
      <c r="I29" s="73">
        <f>IF(ISBLANK(Results!O52),"",ROUND((Results!O$57-Results!O52+1)/Results!O$57*100,2))</f>
      </c>
      <c r="J29" s="73">
        <f>IF(ISBLANK(Results!Q52),"",ROUND((Results!Q$57-Results!Q52+1)/Results!Q$57*100,2))</f>
      </c>
      <c r="K29" s="73">
        <f>IF(ISBLANK(Results!S52),"",ROUND((Results!S$57-Results!S52+1)/Results!S$57*100,2))</f>
      </c>
      <c r="L29" s="74">
        <f>IF(ISBLANK(Results!U52),"",ROUND((Results!U$57-Results!U52+1)/Results!U$57*100,2))</f>
      </c>
      <c r="M29" s="75">
        <f t="shared" si="0"/>
        <v>80.6</v>
      </c>
      <c r="N29" s="24" t="e">
        <f t="shared" si="1"/>
        <v>#NUM!</v>
      </c>
      <c r="O29" s="75">
        <f t="shared" si="2"/>
        <v>80.6</v>
      </c>
    </row>
    <row r="30" spans="1:15" ht="12.75">
      <c r="A30" s="70">
        <f t="shared" si="3"/>
        <v>24</v>
      </c>
      <c r="B30" s="71" t="str">
        <f>Results!A32</f>
        <v>Vincent Phan</v>
      </c>
      <c r="C30" s="72">
        <f>IF(ISBLANK(Results!C32),"",ROUND((Results!C$35-Results!C32+1)/Results!C$35*100,2))</f>
        <v>13.89</v>
      </c>
      <c r="D30" s="73">
        <f>IF(ISBLANK(Results!E32),"",ROUND((Results!E$35-Results!E32+1)/Results!E$35*100,2))</f>
        <v>13.04</v>
      </c>
      <c r="E30" s="73">
        <f>IF(ISBLANK(Results!G32),"",ROUND((Results!G$35-Results!G32+1)/Results!G$35*100,2))</f>
      </c>
      <c r="F30" s="96">
        <f>IF(ISBLANK(Results!I32),"",ROUND((Results!I$35-Results!I32+1)/Results!I$35*100,2))</f>
        <v>20</v>
      </c>
      <c r="G30" s="73"/>
      <c r="H30" s="73">
        <f>IF(ISBLANK(Results!M32),"",ROUND((Results!M$35-Results!M32+1)/Results!M$35*100,2))</f>
      </c>
      <c r="I30" s="73">
        <f>IF(ISBLANK(Results!O32),"",ROUND((Results!O$35-Results!O32+1)/Results!O$35*100,2))</f>
        <v>18.18</v>
      </c>
      <c r="J30" s="73">
        <f>IF(ISBLANK(Results!Q32),"",ROUND((Results!Q$35-Results!Q32+1)/Results!Q$35*100,2))</f>
      </c>
      <c r="K30" s="73">
        <f>IF(ISBLANK(Results!S32),"",ROUND((Results!S$35-Results!S32+1)/Results!S$35*100,2))</f>
      </c>
      <c r="L30" s="74">
        <f>IF(ISBLANK(Results!U32),"",ROUND((Results!U$35-Results!U32+1)/Results!U$35*100,2))</f>
        <v>10.53</v>
      </c>
      <c r="M30" s="75">
        <f t="shared" si="0"/>
        <v>75.64</v>
      </c>
      <c r="N30" s="24" t="e">
        <f t="shared" si="1"/>
        <v>#NUM!</v>
      </c>
      <c r="O30" s="75">
        <f t="shared" si="2"/>
        <v>75.64</v>
      </c>
    </row>
    <row r="31" spans="1:15" ht="12.75">
      <c r="A31" s="70">
        <f t="shared" si="3"/>
        <v>25</v>
      </c>
      <c r="B31" s="71" t="str">
        <f>Results!A55</f>
        <v>Shamila Muthia</v>
      </c>
      <c r="C31" s="72">
        <f>IF(ISBLANK(Results!C55),"",ROUND((Results!C$57-Results!C55+1)/Results!C$57*100,2))</f>
        <v>5</v>
      </c>
      <c r="D31" s="96">
        <f>IF(ISBLANK(Results!E55),"",ROUND((Results!E$57-Results!E55+1)/Results!E$57*100,2))</f>
        <v>9.3</v>
      </c>
      <c r="E31" s="73">
        <f>IF(ISBLANK(Results!G55),"",ROUND((Results!G$57-Results!G55+1)/Results!G$57*100,2))</f>
        <v>7.46</v>
      </c>
      <c r="F31" s="73">
        <f>IF(ISBLANK(Results!I55),"",ROUND((Results!I$57-Results!I55+1)/Results!I$57*100,2))</f>
        <v>6.76</v>
      </c>
      <c r="G31" s="73">
        <f>(LARGE((C31:F31,H31:L31),1)+LARGE((C31:F31,H31:L31),2)+LARGE((C31:F31,H31:L31),3))/3</f>
        <v>9.256666666666668</v>
      </c>
      <c r="H31" s="73">
        <f>IF(ISBLANK(Results!M55),"",ROUND((Results!M$57-Results!M55+1)/Results!M$57*100,2))</f>
        <v>9.17</v>
      </c>
      <c r="I31" s="73">
        <f>IF(ISBLANK(Results!O55),"",ROUND((Results!O$57-Results!O55+1)/Results!O$57*100,2))</f>
        <v>6.43</v>
      </c>
      <c r="J31" s="73">
        <f>IF(ISBLANK(Results!Q55),"",ROUND((Results!Q$57-Results!Q55+1)/Results!Q$57*100,2))</f>
        <v>6.82</v>
      </c>
      <c r="K31" s="96">
        <f>IF(ISBLANK(Results!S55),"",ROUND((Results!S$57-Results!S55+1)/Results!S$57*100,2))</f>
        <v>1.35</v>
      </c>
      <c r="L31" s="99">
        <f>IF(ISBLANK(Results!U55),"",ROUND((Results!U$57-Results!U55+1)/Results!U$57*100,2))</f>
        <v>9.3</v>
      </c>
      <c r="M31" s="75">
        <f t="shared" si="0"/>
        <v>70.84666666666668</v>
      </c>
      <c r="N31" s="24">
        <f t="shared" si="1"/>
        <v>5</v>
      </c>
      <c r="O31" s="75">
        <f t="shared" si="2"/>
        <v>65.84666666666668</v>
      </c>
    </row>
    <row r="32" spans="1:15" ht="12.75">
      <c r="A32" s="70">
        <f t="shared" si="3"/>
        <v>26</v>
      </c>
      <c r="B32" s="71" t="str">
        <f>Results!A27</f>
        <v>Ryan Camille</v>
      </c>
      <c r="C32" s="95">
        <f>IF(ISBLANK(Results!C27),"",ROUND((Results!C$28-Results!C27+1)/Results!C$28*100,2))</f>
        <v>36.62</v>
      </c>
      <c r="D32" s="73">
        <f>IF(ISBLANK(Results!E27),"",ROUND((Results!E$28-Results!E27+1)/Results!E$28*100,2))</f>
        <v>25</v>
      </c>
      <c r="E32" s="73">
        <f>IF(ISBLANK(Results!G27),"",ROUND((Results!G$28-Results!G27+1)/Results!G$28*100,2))</f>
      </c>
      <c r="F32" s="73">
        <f>IF(ISBLANK(Results!I27),"",ROUND((Results!I$28-Results!I27+1)/Results!I$28*100,2))</f>
      </c>
      <c r="G32" s="73"/>
      <c r="H32" s="73">
        <f>IF(ISBLANK(Results!M27),"",ROUND((Results!M$28-Results!M27+1)/Results!M$28*100,2))</f>
      </c>
      <c r="I32" s="73">
        <f>IF(ISBLANK(Results!O27),"",ROUND((Results!O$28-Results!O27+1)/Results!O$28*100,2))</f>
      </c>
      <c r="J32" s="73">
        <f>IF(ISBLANK(Results!Q27),"",ROUND((Results!Q$28-Results!Q27+1)/Results!Q$28*100,2))</f>
      </c>
      <c r="K32" s="73">
        <f>IF(ISBLANK(Results!S27),"",ROUND((Results!S$28-Results!S27+1)/Results!S$28*100,2))</f>
      </c>
      <c r="L32" s="74">
        <f>IF(ISBLANK(Results!U27),"",ROUND((Results!U$28-Results!U27+1)/Results!U$28*100,2))</f>
      </c>
      <c r="M32" s="75">
        <f t="shared" si="0"/>
        <v>61.62</v>
      </c>
      <c r="N32" s="24" t="e">
        <f t="shared" si="1"/>
        <v>#NUM!</v>
      </c>
      <c r="O32" s="75">
        <f t="shared" si="2"/>
        <v>61.62</v>
      </c>
    </row>
    <row r="33" spans="1:15" ht="12.75">
      <c r="A33" s="70">
        <f t="shared" si="3"/>
        <v>27</v>
      </c>
      <c r="B33" s="71" t="str">
        <f>Results!A19</f>
        <v>Craig Couper</v>
      </c>
      <c r="C33" s="72">
        <f>IF(ISBLANK(Results!C19),"",ROUND((Results!C$23-Results!C19+1)/Results!C$23*100,2))</f>
      </c>
      <c r="D33" s="73">
        <f>IF(ISBLANK(Results!E19),"",ROUND((Results!E$23-Results!E19+1)/Results!E$23*100,2))</f>
      </c>
      <c r="E33" s="73">
        <f>IF(ISBLANK(Results!G19),"",ROUND((Results!G$23-Results!G19+1)/Results!G$23*100,2))</f>
      </c>
      <c r="F33" s="73">
        <f>IF(ISBLANK(Results!I19),"",ROUND((Results!I$23-Results!I19+1)/Results!I$23*100,2))</f>
      </c>
      <c r="G33" s="73"/>
      <c r="H33" s="73">
        <f>IF(ISBLANK(Results!M19),"",ROUND((Results!M$23-Results!M19+1)/Results!M$23*100,2))</f>
      </c>
      <c r="I33" s="73">
        <f>IF(ISBLANK(Results!O19),"",ROUND((Results!O$23-Results!O19+1)/Results!O$23*100,2))</f>
        <v>31.18</v>
      </c>
      <c r="J33" s="73">
        <f>IF(ISBLANK(Results!Q19),"",ROUND((Results!Q$23-Results!Q19+1)/Results!Q$23*100,2))</f>
      </c>
      <c r="K33" s="73">
        <f>IF(ISBLANK(Results!S19),"",ROUND((Results!S$23-Results!S19+1)/Results!S$23*100,2))</f>
      </c>
      <c r="L33" s="74">
        <f>IF(ISBLANK(Results!U19),"",ROUND((Results!U$23-Results!U19+1)/Results!U$23*100,2))</f>
        <v>23.79</v>
      </c>
      <c r="M33" s="75">
        <f t="shared" si="0"/>
        <v>54.97</v>
      </c>
      <c r="N33" s="24" t="e">
        <f t="shared" si="1"/>
        <v>#NUM!</v>
      </c>
      <c r="O33" s="75">
        <f t="shared" si="2"/>
        <v>54.97</v>
      </c>
    </row>
    <row r="34" spans="1:15" ht="12.75">
      <c r="A34" s="70">
        <f t="shared" si="3"/>
        <v>28</v>
      </c>
      <c r="B34" s="71" t="str">
        <f>Results!A67</f>
        <v>Danielle Trowell</v>
      </c>
      <c r="C34" s="72">
        <f>IF(ISBLANK(Results!C67),"",ROUND((Results!C$69-Results!C67+1)/Results!C$69*100,2))</f>
      </c>
      <c r="D34" s="73">
        <f>IF(ISBLANK(Results!E67),"",ROUND((Results!E$69-Results!E67+1)/Results!E$69*100,2))</f>
      </c>
      <c r="E34" s="73">
        <f>IF(ISBLANK(Results!G67),"",ROUND((Results!G$69-Results!G67+1)/Results!G$69*100,2))</f>
      </c>
      <c r="F34" s="73">
        <f>IF(ISBLANK(Results!I67),"",ROUND((Results!I$69-Results!I67+1)/Results!I$69*100,2))</f>
      </c>
      <c r="G34" s="73"/>
      <c r="H34" s="73">
        <f>IF(ISBLANK(Results!M67),"",ROUND((Results!M$69-Results!M67+1)/Results!M$69*100,2))</f>
      </c>
      <c r="I34" s="73">
        <f>IF(ISBLANK(Results!O67),"",ROUND((Results!O$69-Results!O67+1)/Results!O$69*100,2))</f>
        <v>25.93</v>
      </c>
      <c r="J34" s="73">
        <f>IF(ISBLANK(Results!Q67),"",ROUND((Results!Q$69-Results!Q67+1)/Results!Q$69*100,2))</f>
      </c>
      <c r="K34" s="73">
        <f>IF(ISBLANK(Results!S67),"",ROUND((Results!S$69-Results!S67+1)/Results!S$69*100,2))</f>
      </c>
      <c r="L34" s="74">
        <f>IF(ISBLANK(Results!U67),"",ROUND((Results!U$69-Results!U67+1)/Results!U$69*100,2))</f>
        <v>25</v>
      </c>
      <c r="M34" s="75">
        <f t="shared" si="0"/>
        <v>50.93</v>
      </c>
      <c r="N34" s="24" t="e">
        <f t="shared" si="1"/>
        <v>#NUM!</v>
      </c>
      <c r="O34" s="75">
        <f t="shared" si="2"/>
        <v>50.93</v>
      </c>
    </row>
    <row r="35" spans="1:15" ht="12.75">
      <c r="A35" s="70">
        <f t="shared" si="3"/>
        <v>29</v>
      </c>
      <c r="B35" s="71" t="str">
        <f>Results!A21</f>
        <v>Andrew Baxter</v>
      </c>
      <c r="C35" s="72">
        <f>IF(ISBLANK(Results!C21),"",ROUND((Results!C$23-Results!C21+1)/Results!C$23*100,2))</f>
      </c>
      <c r="D35" s="73">
        <f>IF(ISBLANK(Results!E21),"",ROUND((Results!E$23-Results!E21+1)/Results!E$23*100,2))</f>
      </c>
      <c r="E35" s="73">
        <f>IF(ISBLANK(Results!G21),"",ROUND((Results!G$23-Results!G21+1)/Results!G$23*100,2))</f>
      </c>
      <c r="F35" s="73">
        <f>IF(ISBLANK(Results!I21),"",ROUND((Results!I$23-Results!I21+1)/Results!I$23*100,2))</f>
      </c>
      <c r="G35" s="73"/>
      <c r="H35" s="73">
        <f>IF(ISBLANK(Results!M21),"",ROUND((Results!M$23-Results!M21+1)/Results!M$23*100,2))</f>
      </c>
      <c r="I35" s="73">
        <f>IF(ISBLANK(Results!O21),"",ROUND((Results!O$23-Results!O21+1)/Results!O$23*100,2))</f>
      </c>
      <c r="J35" s="73">
        <f>IF(ISBLANK(Results!P21),"",ROUND((Results!P$23-Results!P21+1)/Results!P$23*100,2))</f>
      </c>
      <c r="K35" s="73">
        <f>IF(ISBLANK(Results!S21),"",ROUND((Results!S$23-Results!S21+1)/Results!S$23*100,2))</f>
      </c>
      <c r="L35" s="74">
        <f>IF(ISBLANK(Results!U21),"",ROUND((Results!U$23-Results!U21+1)/Results!U$23*100,2))</f>
        <v>43.37</v>
      </c>
      <c r="M35" s="75">
        <f t="shared" si="0"/>
        <v>43.37</v>
      </c>
      <c r="N35" s="24" t="e">
        <f t="shared" si="1"/>
        <v>#NUM!</v>
      </c>
      <c r="O35" s="75">
        <f t="shared" si="2"/>
        <v>43.37</v>
      </c>
    </row>
    <row r="36" spans="1:15" ht="12.75">
      <c r="A36" s="70">
        <f t="shared" si="3"/>
        <v>30</v>
      </c>
      <c r="B36" s="71" t="str">
        <f>Results!A68</f>
        <v>Jess George</v>
      </c>
      <c r="C36" s="72">
        <f>IF(ISBLANK(Results!C68),"",ROUND((Results!C$69-Results!C68+1)/Results!C$69*100,2))</f>
        <v>7.32</v>
      </c>
      <c r="D36" s="73">
        <f>IF(ISBLANK(Results!E68),"",ROUND((Results!E$69-Results!E68+1)/Results!E$69*100,2))</f>
        <v>5.88</v>
      </c>
      <c r="E36" s="73">
        <f>IF(ISBLANK(Results!G68),"",ROUND((Results!G$69-Results!G68+1)/Results!G$69*100,2))</f>
        <v>3.45</v>
      </c>
      <c r="F36" s="73">
        <f>IF(ISBLANK(Results!I68),"",ROUND((Results!I$69-Results!I68+1)/Results!I$69*100,2))</f>
        <v>5.26</v>
      </c>
      <c r="G36" s="73"/>
      <c r="H36" s="73">
        <f>IF(ISBLANK(Results!M68),"",ROUND((Results!M$69-Results!M68+1)/Results!M$69*100,2))</f>
      </c>
      <c r="I36" s="96">
        <f>IF(ISBLANK(Results!O68),"",ROUND((Results!O$69-Results!O68+1)/Results!O$69*100,2))</f>
        <v>7.41</v>
      </c>
      <c r="J36" s="73">
        <f>IF(ISBLANK(Results!Q68),"",ROUND((Results!Q$69-Results!Q68+1)/Results!Q$69*100,2))</f>
      </c>
      <c r="K36" s="73">
        <f>IF(ISBLANK(Results!S68),"",ROUND((Results!S$69-Results!S68+1)/Results!S$69*100,2))</f>
      </c>
      <c r="L36" s="99">
        <f>IF(ISBLANK(Results!U68),"",ROUND((Results!U$69-Results!U68+1)/Results!U$69*100,2))</f>
        <v>12.5</v>
      </c>
      <c r="M36" s="75">
        <f t="shared" si="0"/>
        <v>41.81999999999999</v>
      </c>
      <c r="N36" s="24" t="e">
        <f t="shared" si="1"/>
        <v>#NUM!</v>
      </c>
      <c r="O36" s="75">
        <f t="shared" si="2"/>
        <v>41.81999999999999</v>
      </c>
    </row>
    <row r="37" spans="1:15" ht="12.75">
      <c r="A37" s="70">
        <f t="shared" si="3"/>
        <v>31</v>
      </c>
      <c r="B37" s="71" t="str">
        <f>Results!A34</f>
        <v>Tim Hassett</v>
      </c>
      <c r="C37" s="72">
        <f>IF(ISBLANK(Results!C34),"",ROUND((Results!C$35-Results!C34+1)/Results!C$35*100,2))</f>
        <v>2.78</v>
      </c>
      <c r="D37" s="73">
        <f>IF(ISBLANK(Results!E34),"",ROUND((Results!E$35-Results!E34+1)/Results!E$35*100,2))</f>
        <v>8.7</v>
      </c>
      <c r="E37" s="73">
        <f>IF(ISBLANK(Results!G34),"",ROUND((Results!G$35-Results!G34+1)/Results!G$35*100,2))</f>
      </c>
      <c r="F37" s="96">
        <f>IF(ISBLANK(Results!I34),"",ROUND((Results!I$35-Results!I34+1)/Results!I$35*100,2))</f>
        <v>6.67</v>
      </c>
      <c r="G37" s="73">
        <f>(LARGE((C37:F37,H37:L37),1)+LARGE((C37:F37,H37:L37),2)+LARGE((C37:F37,H37:L37),3))/3</f>
        <v>8.153333333333334</v>
      </c>
      <c r="H37" s="73">
        <f>IF(ISBLANK(Results!M34),"",ROUND((Results!M$35-Results!M34+1)/Results!M$35*100,2))</f>
      </c>
      <c r="I37" s="96">
        <f>IF(ISBLANK(Results!O34),"",ROUND((Results!O$35-Results!O34+1)/Results!O$35*100,2))</f>
        <v>9.09</v>
      </c>
      <c r="J37" s="73">
        <f>IF(ISBLANK(Results!Q34),"",ROUND((Results!Q$35-Results!Q34+1)/Results!Q$35*100,2))</f>
      </c>
      <c r="K37" s="73">
        <f>IF(ISBLANK(Results!S34),"",ROUND((Results!S$35-Results!S34+1)/Results!S$35*100,2))</f>
      </c>
      <c r="L37" s="74">
        <f>IF(ISBLANK(Results!U34),"",ROUND((Results!U$35-Results!U34+1)/Results!U$35*100,2))</f>
        <v>5.26</v>
      </c>
      <c r="M37" s="75">
        <f t="shared" si="0"/>
        <v>40.65333333333333</v>
      </c>
      <c r="N37" s="24" t="e">
        <f t="shared" si="1"/>
        <v>#NUM!</v>
      </c>
      <c r="O37" s="75">
        <f t="shared" si="2"/>
        <v>40.65333333333333</v>
      </c>
    </row>
    <row r="38" spans="1:15" ht="12.75">
      <c r="A38" s="70">
        <f t="shared" si="3"/>
        <v>32</v>
      </c>
      <c r="B38" s="71" t="str">
        <f>Results!A33</f>
        <v>Tim Albiston</v>
      </c>
      <c r="C38" s="72">
        <f>IF(ISBLANK(Results!C33),"",ROUND((Results!C$35-Results!C33+1)/Results!C$35*100,2))</f>
        <v>5.56</v>
      </c>
      <c r="D38" s="73">
        <f>IF(ISBLANK(Results!E33),"",ROUND((Results!E$35-Results!E33+1)/Results!E$35*100,2))</f>
      </c>
      <c r="E38" s="73">
        <f>IF(ISBLANK(Results!G33),"",ROUND((Results!G$23-Results!G33+1)/Results!G$23*100,2))</f>
      </c>
      <c r="F38" s="73">
        <f>IF(ISBLANK(Results!I33),"",ROUND((Results!I$35-Results!I33+1)/Results!I$35*100,2))</f>
      </c>
      <c r="G38" s="73"/>
      <c r="H38" s="73">
        <f>IF(ISBLANK(Results!M33),"",ROUND((Results!M$35-Results!M33+1)/Results!M$35*100,2))</f>
      </c>
      <c r="I38" s="96">
        <f>IF(ISBLANK(Results!O33),"",ROUND((Results!O$35-Results!O33+1)/Results!O$35*100,2))</f>
        <v>13.64</v>
      </c>
      <c r="J38" s="73">
        <f>IF(ISBLANK(Results!Q33),"",ROUND((Results!Q$35-Results!Q33+1)/Results!Q$35*100,2))</f>
      </c>
      <c r="K38" s="73">
        <f>IF(ISBLANK(Results!S33),"",ROUND((Results!S$35-Results!S33+1)/Results!S$35*100,2))</f>
      </c>
      <c r="L38" s="99">
        <f>IF(ISBLANK(Results!U33),"",ROUND((Results!U$35-Results!U33+1)/Results!U$35*100,2))</f>
        <v>21.05</v>
      </c>
      <c r="M38" s="75">
        <f t="shared" si="0"/>
        <v>40.25</v>
      </c>
      <c r="N38" s="24" t="e">
        <f t="shared" si="1"/>
        <v>#NUM!</v>
      </c>
      <c r="O38" s="75">
        <f t="shared" si="2"/>
        <v>40.25</v>
      </c>
    </row>
    <row r="39" spans="1:15" ht="12.75">
      <c r="A39" s="70">
        <f t="shared" si="3"/>
        <v>33</v>
      </c>
      <c r="B39" s="71" t="str">
        <f>Results!A22</f>
        <v>Clyde Riddoch</v>
      </c>
      <c r="C39" s="72">
        <f>IF(ISBLANK(Results!C22),"",ROUND((Results!C$23-Results!C22+1)/Results!C$23*100,2))</f>
      </c>
      <c r="D39" s="73">
        <f>IF(ISBLANK(Results!E22),"",ROUND((Results!E$23-Results!E22+1)/Results!E$23*100,2))</f>
      </c>
      <c r="E39" s="73">
        <f>IF(ISBLANK(Results!G22),"",ROUND((Results!G$23-Results!G22+1)/Results!G$23*100,2))</f>
      </c>
      <c r="F39" s="73">
        <f>IF(ISBLANK(Results!I22),"",ROUND((Results!I$23-Results!I22+1)/Results!I$23*100,2))</f>
      </c>
      <c r="G39" s="73"/>
      <c r="H39" s="73">
        <f>IF(ISBLANK(Results!M22),"",ROUND((Results!M$23-Results!M22+1)/Results!M$23*100,2))</f>
      </c>
      <c r="I39" s="73">
        <f>IF(ISBLANK(Results!O22),"",ROUND((Results!O$23-Results!O22+1)/Results!O$23*100,2))</f>
        <v>5.59</v>
      </c>
      <c r="J39" s="96">
        <f>IF(ISBLANK(Results!Q22),"",ROUND((Results!Q$23-Results!Q22+1)/Results!Q$23*100,2))</f>
        <v>7.78</v>
      </c>
      <c r="K39" s="73">
        <f>IF(ISBLANK(Results!S22),"",ROUND((Results!S$23-Results!S22+1)/Results!S$23*100,2))</f>
      </c>
      <c r="L39" s="99">
        <f>IF(ISBLANK(Results!U22),"",ROUND((Results!U$23-Results!U22+1)/Results!U$23*100,2))</f>
        <v>15.16</v>
      </c>
      <c r="M39" s="75">
        <f t="shared" si="0"/>
        <v>28.53</v>
      </c>
      <c r="N39" s="24" t="e">
        <f t="shared" si="1"/>
        <v>#NUM!</v>
      </c>
      <c r="O39" s="75">
        <f t="shared" si="2"/>
        <v>28.53</v>
      </c>
    </row>
    <row r="40" spans="1:15" ht="12.75">
      <c r="A40" s="70">
        <f t="shared" si="3"/>
        <v>34</v>
      </c>
      <c r="B40" s="71" t="str">
        <f>Results!A39</f>
        <v>Dylan Cooper</v>
      </c>
      <c r="C40" s="72">
        <f>IF(ISBLANK(Results!C39),"",ROUND((Results!C$41-Results!C39+1)/Results!C$41*100,2))</f>
      </c>
      <c r="D40" s="73">
        <f>IF(ISBLANK(Results!E39),"",ROUND((Results!E$41-Results!E39+1)/Results!E$41*100,2))</f>
      </c>
      <c r="E40" s="73">
        <f>IF(ISBLANK(Results!G39),"",ROUND((Results!G$41-Results!G39+1)/Results!G$41*100,2))</f>
      </c>
      <c r="F40" s="73">
        <f>IF(ISBLANK(Results!I39),"",ROUND((Results!I$41-Results!I39+1)/Results!I$41*100,2))</f>
      </c>
      <c r="G40" s="73">
        <f>IF(ISBLANK(Results!K39),"",AVERAGE(L40,H40,J40))</f>
      </c>
      <c r="H40" s="73">
        <f>IF(ISBLANK(Results!M39),"",ROUND((Results!M$41-Results!M39+1)/Results!M$41*100,2))</f>
      </c>
      <c r="I40" s="73">
        <f>IF(ISBLANK(Results!O39),"",ROUND((Results!O$41-Results!O39+1)/Results!O$41*100,2))</f>
        <v>8.57</v>
      </c>
      <c r="J40" s="73">
        <f>IF(ISBLANK(Results!Q39),"",ROUND((Results!Q$41-Results!Q39+1)/Results!Q$41*100,2))</f>
      </c>
      <c r="K40" s="73">
        <f>IF(ISBLANK(Results!S39),"",ROUND((Results!S$41-Results!S39+1)/Results!S$41*100,2))</f>
      </c>
      <c r="L40" s="99">
        <f>IF(ISBLANK(Results!U39),"",ROUND((Results!U$41-Results!U39+1)/Results!U$41*100,2))</f>
        <v>12.9</v>
      </c>
      <c r="M40" s="75">
        <f t="shared" si="0"/>
        <v>21.47</v>
      </c>
      <c r="N40" s="24" t="e">
        <f t="shared" si="1"/>
        <v>#NUM!</v>
      </c>
      <c r="O40" s="75">
        <f t="shared" si="2"/>
        <v>21.47</v>
      </c>
    </row>
    <row r="41" spans="1:15" ht="12.75">
      <c r="A41" s="70">
        <f t="shared" si="3"/>
        <v>35</v>
      </c>
      <c r="B41" s="71" t="str">
        <f>Results!A63</f>
        <v>Tara White</v>
      </c>
      <c r="C41" s="72">
        <f>IF(ISBLANK(Results!C63),"",ROUND((Results!C$64-Results!C63+1)/Results!C$64*100,2))</f>
      </c>
      <c r="D41" s="73">
        <f>IF(ISBLANK(Results!E63),"",ROUND((Results!E$64-Results!E63+1)/Results!E$64*100,2))</f>
      </c>
      <c r="E41" s="73">
        <f>IF(ISBLANK(Results!G63),"",ROUND((Results!G$64-Results!G63+1)/Results!G$64*100,2))</f>
      </c>
      <c r="F41" s="73">
        <f>IF(ISBLANK(Results!I63),"",ROUND((Results!I$64-Results!I63+1)/Results!I$64*100,2))</f>
      </c>
      <c r="G41" s="73">
        <f>IF(ISBLANK(Results!K63),"",AVERAGE(L41,H41,J41))</f>
      </c>
      <c r="H41" s="73">
        <f>IF(ISBLANK(Results!M63),"",ROUND((Results!M$64-Results!M63+1)/Results!M$64*100,2))</f>
      </c>
      <c r="I41" s="73">
        <f>IF(ISBLANK(Results!O63),"",ROUND((Results!O$64-Results!O63+1)/Results!O$64*100,2))</f>
        <v>13.33</v>
      </c>
      <c r="J41" s="73">
        <f>IF(ISBLANK(Results!Q63),"",ROUND((Results!Q$64-Results!Q63+1)/Results!Q$64*100,2))</f>
      </c>
      <c r="K41" s="73">
        <f>IF(ISBLANK(Results!S63),"",ROUND((Results!S$64-Results!S63+1)/Results!S$64*100,2))</f>
      </c>
      <c r="L41" s="74">
        <f>IF(ISBLANK(Results!U63),"",ROUND((Results!U$64-Results!U63+1)/Results!U$64*100,2))</f>
      </c>
      <c r="M41" s="75">
        <f t="shared" si="0"/>
        <v>13.33</v>
      </c>
      <c r="N41" s="24" t="e">
        <f t="shared" si="1"/>
        <v>#NUM!</v>
      </c>
      <c r="O41" s="75">
        <f t="shared" si="2"/>
        <v>13.33</v>
      </c>
    </row>
    <row r="42" spans="1:15" ht="12.75">
      <c r="A42" s="70">
        <f t="shared" si="3"/>
        <v>36</v>
      </c>
      <c r="B42" s="71" t="str">
        <f>Results!A56</f>
        <v>Simone Albiston</v>
      </c>
      <c r="C42" s="72">
        <f>IF(ISBLANK(Results!C56),"",ROUND((Results!C$58-Results!C56+1)/Results!C$58*100,2))</f>
      </c>
      <c r="D42" s="73">
        <f>IF(ISBLANK(Results!E56),"",ROUND((Results!E$58-Results!E56+1)/Results!E$58*100,2))</f>
      </c>
      <c r="E42" s="73">
        <f>IF(ISBLANK(Results!G56),"",ROUND((Results!G$57-Results!G56+1)/Results!G$57*100,2))</f>
        <v>0.75</v>
      </c>
      <c r="F42" s="73">
        <f>IF(ISBLANK(Results!I56),"",ROUND((Results!I$57-Results!I56+1)/Results!I$57*100,2))</f>
        <v>2.03</v>
      </c>
      <c r="G42" s="73">
        <f>(LARGE((C42:F42,H42:L42),1)+LARGE((C42:F42,H42:L42),2)+LARGE((C42:F42,H42:L42),3))/3</f>
        <v>2.52</v>
      </c>
      <c r="H42" s="73">
        <f>IF(ISBLANK(Results!M56),"",ROUND((Results!M$57-Results!M56+1)/Results!M$57*100,2))</f>
        <v>2.5</v>
      </c>
      <c r="I42" s="73">
        <f>IF(ISBLANK(Results!O56),"",ROUND((Results!O$57-Results!O56+1)/Results!O$57*100,2))</f>
      </c>
      <c r="J42" s="73">
        <f>IF(ISBLANK(Results!Q56),"",ROUND((Results!Q$57-Results!Q56+1)/Results!Q$57*100,2))</f>
        <v>2.27</v>
      </c>
      <c r="K42" s="73">
        <f>IF(ISBLANK(Results!S56),"",ROUND((Results!S$57-Results!S56+1)/Results!S$57*100,2))</f>
      </c>
      <c r="L42" s="99">
        <f>IF(ISBLANK(Results!U56),"",ROUND((Results!U$57-Results!U56+1)/Results!U$57*100,2))</f>
        <v>2.79</v>
      </c>
      <c r="M42" s="75">
        <f t="shared" si="0"/>
        <v>12.86</v>
      </c>
      <c r="N42" s="24" t="e">
        <f t="shared" si="1"/>
        <v>#NUM!</v>
      </c>
      <c r="O42" s="75">
        <f t="shared" si="2"/>
        <v>12.86</v>
      </c>
    </row>
    <row r="43" spans="1:15" ht="12.75">
      <c r="A43" s="70">
        <f t="shared" si="3"/>
        <v>37</v>
      </c>
      <c r="B43" s="71" t="str">
        <f>Results!A61</f>
        <v>Isabelle Hull</v>
      </c>
      <c r="C43" s="72">
        <f>IF(ISBLANK(Results!C61),"",ROUND((Results!C$64-Results!C61+1)/Results!C$64*100,2))</f>
        <v>4.88</v>
      </c>
      <c r="D43" s="73">
        <f>IF(ISBLANK(Results!E61),"",ROUND((Results!E$64-Results!E61+1)/Results!E$64*100,2))</f>
      </c>
      <c r="E43" s="73">
        <f>IF(ISBLANK(Results!G61),"",ROUND((Results!G$64-Results!G61+1)/Results!G$64*100,2))</f>
      </c>
      <c r="F43" s="73">
        <f>IF(ISBLANK(Results!I61),"",ROUND((Results!I$64-Results!I61+1)/Results!I$64*100,2))</f>
      </c>
      <c r="G43" s="73"/>
      <c r="H43" s="73">
        <f>IF(ISBLANK(Results!M61),"",ROUND((Results!M$64-Results!M61+1)/Results!M$64*100,2))</f>
      </c>
      <c r="I43" s="73">
        <f>IF(ISBLANK(Results!O61),"",ROUND((Results!O$64-Results!O61+1)/Results!O$64*100,2))</f>
      </c>
      <c r="J43" s="73">
        <f>IF(ISBLANK(Results!Q61),"",ROUND((Results!Q$64-Results!Q61+1)/Results!Q$64*100,2))</f>
      </c>
      <c r="K43" s="73">
        <f>IF(ISBLANK(Results!S61),"",ROUND((Results!S$64-Results!S61+1)/Results!S$64*100,2))</f>
      </c>
      <c r="L43" s="74">
        <f>IF(ISBLANK(Results!U61),"",ROUND((Results!U$64-Results!U61+1)/Results!U$64*100,2))</f>
      </c>
      <c r="M43" s="75">
        <f t="shared" si="0"/>
        <v>4.88</v>
      </c>
      <c r="N43" s="24" t="e">
        <f t="shared" si="1"/>
        <v>#NUM!</v>
      </c>
      <c r="O43" s="75">
        <f t="shared" si="2"/>
        <v>4.88</v>
      </c>
    </row>
    <row r="44" spans="1:15" ht="12.75">
      <c r="A44" s="70">
        <f t="shared" si="3"/>
        <v>38</v>
      </c>
      <c r="B44" s="71" t="str">
        <f>Results!A20</f>
        <v>Peter Hannaford</v>
      </c>
      <c r="C44" s="72">
        <f>IF(ISBLANK(Results!C20),"",ROUND((Results!C$23-Results!C20+1)/Results!C$23*100,2))</f>
      </c>
      <c r="D44" s="73">
        <f>IF(ISBLANK(Results!E20),"",ROUND((Results!E$23-Results!E20+1)/Results!E$23*100,2))</f>
      </c>
      <c r="E44" s="73">
        <f>IF(ISBLANK(Results!G20),"",ROUND((Results!G$23-Results!G20+1)/Results!G$23*100,2))</f>
      </c>
      <c r="F44" s="73">
        <f>IF(ISBLANK(Results!I20),"",ROUND((Results!I$23-Results!I20+1)/Results!I$23*100,2))</f>
      </c>
      <c r="G44" s="73"/>
      <c r="H44" s="73">
        <f>IF(ISBLANK(Results!M20),"",ROUND((Results!M$23-Results!M20+1)/Results!M$23*100,2))</f>
      </c>
      <c r="I44" s="73">
        <f>IF(ISBLANK(Results!O20),"",ROUND((Results!O$23-Results!O20+1)/Results!O$23*100,2))</f>
        <v>4.52</v>
      </c>
      <c r="J44" s="73">
        <f>IF(ISBLANK(Results!Q20),"",ROUND((Results!Q$23-Results!Q20+1)/Results!Q$23*100,2))</f>
      </c>
      <c r="K44" s="73">
        <f>IF(ISBLANK(Results!S20),"",ROUND((Results!S$23-Results!S20+1)/Results!S$23*100,2))</f>
      </c>
      <c r="L44" s="74">
        <f>IF(ISBLANK(Results!U20),"",ROUND((Results!U$23-Results!U20+1)/Results!U$23*100,2))</f>
      </c>
      <c r="M44" s="75">
        <f t="shared" si="0"/>
        <v>4.52</v>
      </c>
      <c r="N44" s="24" t="e">
        <f t="shared" si="1"/>
        <v>#NUM!</v>
      </c>
      <c r="O44" s="75">
        <f t="shared" si="2"/>
        <v>4.52</v>
      </c>
    </row>
    <row r="45" spans="1:15" ht="12.75">
      <c r="A45" s="76"/>
      <c r="B45" s="77"/>
      <c r="C45" s="78"/>
      <c r="D45" s="78"/>
      <c r="E45" s="78"/>
      <c r="F45" s="78"/>
      <c r="G45" s="78"/>
      <c r="H45" s="78"/>
      <c r="I45" s="78"/>
      <c r="J45" s="78"/>
      <c r="K45" s="43"/>
      <c r="L45" s="79"/>
      <c r="M45" s="80"/>
      <c r="N45" s="51"/>
      <c r="O45" s="80"/>
    </row>
    <row r="46" spans="1:15" ht="12.75">
      <c r="A46" s="31"/>
      <c r="B46" s="6"/>
      <c r="C46" s="73"/>
      <c r="D46" s="73"/>
      <c r="E46" s="73"/>
      <c r="F46" s="73"/>
      <c r="G46" s="73"/>
      <c r="H46" s="73"/>
      <c r="I46" s="73"/>
      <c r="J46" s="73"/>
      <c r="K46" s="6"/>
      <c r="M46" s="6"/>
      <c r="O46" s="39"/>
    </row>
    <row r="47" spans="1:15" ht="12.75">
      <c r="A47" s="81" t="s">
        <v>15</v>
      </c>
      <c r="H47" s="55"/>
      <c r="K47" s="6"/>
      <c r="M47" s="28"/>
      <c r="O47" s="39"/>
    </row>
    <row r="48" spans="1:15" ht="12.75">
      <c r="A48" s="82" t="s">
        <v>16</v>
      </c>
      <c r="B48" s="73"/>
      <c r="C48" s="73"/>
      <c r="D48" s="73"/>
      <c r="E48" s="6"/>
      <c r="F48" s="73"/>
      <c r="G48" s="73"/>
      <c r="H48" s="73"/>
      <c r="I48" s="6"/>
      <c r="J48" s="73"/>
      <c r="K48" s="6"/>
      <c r="M48" s="6"/>
      <c r="O48" s="39"/>
    </row>
    <row r="49" spans="1:15" ht="12.75">
      <c r="A49" s="83"/>
      <c r="B49" s="73"/>
      <c r="C49" s="73"/>
      <c r="D49" s="73"/>
      <c r="E49" s="6"/>
      <c r="F49" s="73"/>
      <c r="G49" s="73"/>
      <c r="H49" s="73"/>
      <c r="I49" s="6"/>
      <c r="J49" s="73"/>
      <c r="K49" s="6"/>
      <c r="M49" s="6"/>
      <c r="O49" s="39"/>
    </row>
    <row r="50" spans="1:13" ht="12.75" hidden="1">
      <c r="A50" s="82" t="s">
        <v>17</v>
      </c>
      <c r="B50" s="73"/>
      <c r="C50" s="73" t="s">
        <v>18</v>
      </c>
      <c r="D50" s="73"/>
      <c r="E50" s="6"/>
      <c r="F50" s="73"/>
      <c r="G50" s="73"/>
      <c r="I50" s="73" t="s">
        <v>19</v>
      </c>
      <c r="J50" s="73"/>
      <c r="K50" s="6"/>
      <c r="M50" s="6"/>
    </row>
    <row r="51" spans="1:13" ht="12.75" hidden="1">
      <c r="A51" s="82"/>
      <c r="B51" s="73"/>
      <c r="C51" s="73"/>
      <c r="D51" s="73"/>
      <c r="E51" s="6"/>
      <c r="F51" s="73"/>
      <c r="G51" s="73"/>
      <c r="H51" s="73"/>
      <c r="I51" s="6"/>
      <c r="J51" s="73"/>
      <c r="K51" s="6"/>
      <c r="M51" s="6"/>
    </row>
    <row r="52" spans="1:13" ht="12.75">
      <c r="A52" s="82" t="s">
        <v>20</v>
      </c>
      <c r="B52" s="73"/>
      <c r="C52" s="73"/>
      <c r="D52" s="73" t="s">
        <v>21</v>
      </c>
      <c r="E52" s="6"/>
      <c r="F52" s="73"/>
      <c r="H52" s="73"/>
      <c r="I52" s="6"/>
      <c r="J52" s="73"/>
      <c r="K52" s="6"/>
      <c r="M52" s="28"/>
    </row>
    <row r="53" spans="1:11" ht="12.75">
      <c r="A53" s="82"/>
      <c r="B53" s="73"/>
      <c r="C53" s="73"/>
      <c r="D53" s="73" t="s">
        <v>22</v>
      </c>
      <c r="E53" s="6"/>
      <c r="F53" s="73"/>
      <c r="G53" s="73"/>
      <c r="H53" s="73"/>
      <c r="I53" s="6"/>
      <c r="J53" s="73"/>
      <c r="K53" s="6"/>
    </row>
    <row r="54" spans="1:11" ht="12.75">
      <c r="A54" s="82"/>
      <c r="B54" s="73"/>
      <c r="C54" s="73"/>
      <c r="D54" s="73" t="s">
        <v>23</v>
      </c>
      <c r="E54" s="6"/>
      <c r="F54" s="73"/>
      <c r="G54" s="73"/>
      <c r="H54" s="73"/>
      <c r="I54" s="6"/>
      <c r="J54" s="73"/>
      <c r="K54" s="6"/>
    </row>
    <row r="55" spans="1:11" ht="12.75">
      <c r="A55" s="82"/>
      <c r="B55" s="73"/>
      <c r="C55" s="73"/>
      <c r="D55" s="73"/>
      <c r="E55" s="6"/>
      <c r="F55" s="73"/>
      <c r="G55" s="73"/>
      <c r="H55" s="73"/>
      <c r="I55" s="6"/>
      <c r="J55" s="73"/>
      <c r="K55" s="6"/>
    </row>
    <row r="56" spans="1:11" ht="12.75">
      <c r="A56" s="82" t="s">
        <v>24</v>
      </c>
      <c r="B56" s="73"/>
      <c r="C56" s="73"/>
      <c r="D56" s="73"/>
      <c r="E56" s="6"/>
      <c r="F56" s="73"/>
      <c r="G56" s="73"/>
      <c r="H56" s="73"/>
      <c r="I56" s="6"/>
      <c r="J56" s="73"/>
      <c r="K56" s="6"/>
    </row>
    <row r="57" spans="1:11" ht="12.75">
      <c r="A57" s="82" t="s">
        <v>27</v>
      </c>
      <c r="B57" s="73"/>
      <c r="C57" s="73"/>
      <c r="D57" s="73"/>
      <c r="E57" s="6"/>
      <c r="F57" s="73"/>
      <c r="G57" s="73"/>
      <c r="H57" s="73"/>
      <c r="I57" s="6"/>
      <c r="J57" s="73"/>
      <c r="K57" s="6"/>
    </row>
    <row r="58" spans="1:10" ht="12.75">
      <c r="A58" s="83"/>
      <c r="B58" s="73"/>
      <c r="C58" s="73"/>
      <c r="D58" s="73"/>
      <c r="E58" s="6"/>
      <c r="F58" s="73"/>
      <c r="G58" s="73"/>
      <c r="H58" s="73"/>
      <c r="I58" s="6"/>
      <c r="J58" s="73"/>
    </row>
    <row r="59" spans="1:10" ht="12.75">
      <c r="A59" s="82" t="s">
        <v>25</v>
      </c>
      <c r="B59" s="73"/>
      <c r="C59" s="73"/>
      <c r="D59" s="73"/>
      <c r="E59" s="6"/>
      <c r="F59" s="73"/>
      <c r="G59" s="73"/>
      <c r="H59" s="73"/>
      <c r="I59" s="6"/>
      <c r="J59" s="73"/>
    </row>
    <row r="60" spans="1:8" ht="12.75">
      <c r="A60" s="6" t="s">
        <v>34</v>
      </c>
      <c r="H60" s="55"/>
    </row>
  </sheetData>
  <sheetProtection/>
  <printOptions/>
  <pageMargins left="0.75" right="0.75" top="0.57" bottom="0.48" header="0.5" footer="0.5"/>
  <pageSetup fitToHeight="1" fitToWidth="1" horizontalDpi="360" verticalDpi="36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2015-05-19T04:30:15Z</cp:lastPrinted>
  <dcterms:created xsi:type="dcterms:W3CDTF">2001-06-03T13:48:08Z</dcterms:created>
  <dcterms:modified xsi:type="dcterms:W3CDTF">2015-05-19T04:30:26Z</dcterms:modified>
  <cp:category/>
  <cp:version/>
  <cp:contentType/>
  <cp:contentStatus/>
</cp:coreProperties>
</file>